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tabRatio="902"/>
  </bookViews>
  <sheets>
    <sheet name="лицевые счета" sheetId="13" r:id="rId1"/>
    <sheet name="прил1" sheetId="6" r:id="rId2"/>
    <sheet name="прил2" sheetId="7" r:id="rId3"/>
    <sheet name="прил3" sheetId="8" r:id="rId4"/>
    <sheet name="прил4" sheetId="9" r:id="rId5"/>
  </sheets>
  <calcPr calcId="124519" iterate="1"/>
</workbook>
</file>

<file path=xl/calcChain.xml><?xml version="1.0" encoding="utf-8"?>
<calcChain xmlns="http://schemas.openxmlformats.org/spreadsheetml/2006/main">
  <c r="C26" i="7"/>
  <c r="AA61" i="13" l="1"/>
  <c r="Z61"/>
  <c r="C30" i="7"/>
  <c r="C29"/>
  <c r="C28"/>
  <c r="C22"/>
  <c r="C21"/>
  <c r="C17" l="1"/>
  <c r="AU50" i="13" l="1"/>
  <c r="AU51"/>
  <c r="R50"/>
  <c r="K53"/>
  <c r="L53"/>
  <c r="M53"/>
  <c r="N53"/>
  <c r="O53"/>
  <c r="O93" s="1"/>
  <c r="O94" s="1"/>
  <c r="C32" i="7"/>
  <c r="C31"/>
  <c r="AA72" i="13"/>
  <c r="AA93" s="1"/>
  <c r="AA94" s="1"/>
  <c r="Z72"/>
  <c r="Z93" s="1"/>
  <c r="Z94" s="1"/>
  <c r="AM51"/>
  <c r="AV50" l="1"/>
  <c r="D12" i="6"/>
  <c r="AU92" i="13"/>
  <c r="AU91"/>
  <c r="AU84" l="1"/>
  <c r="Q56" l="1"/>
  <c r="Q53"/>
  <c r="G18" i="9" l="1"/>
  <c r="F18"/>
  <c r="F26" i="6"/>
  <c r="E26"/>
  <c r="F20"/>
  <c r="E20"/>
  <c r="C36" i="7"/>
  <c r="C23"/>
  <c r="T85" i="13"/>
  <c r="T75"/>
  <c r="T69"/>
  <c r="T64"/>
  <c r="T61"/>
  <c r="T56"/>
  <c r="T53"/>
  <c r="T37"/>
  <c r="T25" s="1"/>
  <c r="T28"/>
  <c r="T22"/>
  <c r="T17"/>
  <c r="T14"/>
  <c r="T9"/>
  <c r="T6"/>
  <c r="M85"/>
  <c r="M75"/>
  <c r="M69"/>
  <c r="M64"/>
  <c r="M61"/>
  <c r="M56"/>
  <c r="M37"/>
  <c r="M28"/>
  <c r="M22"/>
  <c r="M17"/>
  <c r="M14"/>
  <c r="M9"/>
  <c r="M6"/>
  <c r="C25" i="7"/>
  <c r="C24"/>
  <c r="C20"/>
  <c r="C19"/>
  <c r="C18"/>
  <c r="C37" s="1"/>
  <c r="C11"/>
  <c r="C44" s="1"/>
  <c r="D26" i="6"/>
  <c r="M72" i="13" l="1"/>
  <c r="M93" s="1"/>
  <c r="M94" s="1"/>
  <c r="T72"/>
  <c r="T93" s="1"/>
  <c r="T94" s="1"/>
  <c r="T45"/>
  <c r="T46" s="1"/>
  <c r="M25"/>
  <c r="M45" s="1"/>
  <c r="M46" s="1"/>
  <c r="AU90"/>
  <c r="AU89"/>
  <c r="AU88"/>
  <c r="AU87"/>
  <c r="AU83"/>
  <c r="AU82"/>
  <c r="AU81"/>
  <c r="AU79"/>
  <c r="AU78"/>
  <c r="AU77"/>
  <c r="AU76"/>
  <c r="AU74"/>
  <c r="AU73"/>
  <c r="AU71"/>
  <c r="AU70"/>
  <c r="AU68"/>
  <c r="AU67"/>
  <c r="AU66"/>
  <c r="AU65"/>
  <c r="AU63"/>
  <c r="AU62"/>
  <c r="AU59"/>
  <c r="AU58"/>
  <c r="AU57"/>
  <c r="AU55"/>
  <c r="AU54"/>
  <c r="N85"/>
  <c r="N75"/>
  <c r="N69"/>
  <c r="N64"/>
  <c r="N61"/>
  <c r="N56"/>
  <c r="N72" l="1"/>
  <c r="N93" s="1"/>
  <c r="N94" s="1"/>
  <c r="G81" i="9"/>
  <c r="F81"/>
  <c r="D29"/>
  <c r="E29"/>
  <c r="G192"/>
  <c r="F192"/>
  <c r="E37" i="7"/>
  <c r="E10" s="1"/>
  <c r="D37"/>
  <c r="D10" s="1"/>
  <c r="G134" i="9" l="1"/>
  <c r="F134"/>
  <c r="G121"/>
  <c r="F121"/>
  <c r="G113"/>
  <c r="F113"/>
  <c r="G101"/>
  <c r="F101"/>
  <c r="E39"/>
  <c r="D39"/>
  <c r="G206" l="1"/>
  <c r="F206"/>
  <c r="C19" i="8"/>
  <c r="D19"/>
  <c r="D11" s="1"/>
  <c r="E19"/>
  <c r="E11" s="1"/>
  <c r="C27"/>
  <c r="C12" s="1"/>
  <c r="D27"/>
  <c r="D12" s="1"/>
  <c r="E27"/>
  <c r="E12" s="1"/>
  <c r="F27" i="6"/>
  <c r="E27"/>
  <c r="D27"/>
  <c r="E45" i="7"/>
  <c r="E11" s="1"/>
  <c r="D45"/>
  <c r="D11" s="1"/>
  <c r="C45"/>
  <c r="F21" i="6"/>
  <c r="E21"/>
  <c r="AT64" i="13"/>
  <c r="AS64"/>
  <c r="AR64"/>
  <c r="AQ64"/>
  <c r="AL64"/>
  <c r="AK64"/>
  <c r="AJ64"/>
  <c r="AI64"/>
  <c r="AH64"/>
  <c r="AG64"/>
  <c r="AF64"/>
  <c r="AE64"/>
  <c r="AD64"/>
  <c r="AC64"/>
  <c r="AB64"/>
  <c r="Y64"/>
  <c r="X64"/>
  <c r="W64"/>
  <c r="V64"/>
  <c r="U64"/>
  <c r="S64"/>
  <c r="Q64"/>
  <c r="P64"/>
  <c r="L64"/>
  <c r="K64"/>
  <c r="J64"/>
  <c r="I64"/>
  <c r="H64"/>
  <c r="G64"/>
  <c r="F64"/>
  <c r="E64"/>
  <c r="D64"/>
  <c r="AU86"/>
  <c r="AU85" s="1"/>
  <c r="AU60"/>
  <c r="AM92"/>
  <c r="AM91"/>
  <c r="AM90"/>
  <c r="AM89"/>
  <c r="AM88"/>
  <c r="AM87"/>
  <c r="AM86"/>
  <c r="AM84"/>
  <c r="AM83"/>
  <c r="AM82"/>
  <c r="AM81"/>
  <c r="AM79"/>
  <c r="AM78"/>
  <c r="AM77"/>
  <c r="AM76"/>
  <c r="AM74"/>
  <c r="AM73"/>
  <c r="AM71"/>
  <c r="AV71" s="1"/>
  <c r="AM70"/>
  <c r="AV70" s="1"/>
  <c r="AM68"/>
  <c r="AM67"/>
  <c r="AM66"/>
  <c r="AM65"/>
  <c r="AM63"/>
  <c r="AM62"/>
  <c r="AM60"/>
  <c r="AM59"/>
  <c r="AM58"/>
  <c r="AM57"/>
  <c r="AM55"/>
  <c r="AM54"/>
  <c r="R92"/>
  <c r="R91"/>
  <c r="R90"/>
  <c r="R89"/>
  <c r="R88"/>
  <c r="R87"/>
  <c r="AV87" s="1"/>
  <c r="E186" i="9" s="1"/>
  <c r="R86" i="13"/>
  <c r="R84"/>
  <c r="R83"/>
  <c r="R82"/>
  <c r="R81"/>
  <c r="R79"/>
  <c r="AV79" s="1"/>
  <c r="E133" i="9" s="1"/>
  <c r="R78" i="13"/>
  <c r="R77"/>
  <c r="AV77" s="1"/>
  <c r="E129" i="9" s="1"/>
  <c r="D129" s="1"/>
  <c r="R76" i="13"/>
  <c r="R74"/>
  <c r="AV74" s="1"/>
  <c r="E120" i="9" s="1"/>
  <c r="E121" s="1"/>
  <c r="R73" i="13"/>
  <c r="R68"/>
  <c r="R67"/>
  <c r="R66"/>
  <c r="R65"/>
  <c r="R63"/>
  <c r="R62"/>
  <c r="R60"/>
  <c r="R59"/>
  <c r="R58"/>
  <c r="R57"/>
  <c r="R55"/>
  <c r="R54"/>
  <c r="R51"/>
  <c r="AT85"/>
  <c r="AS85"/>
  <c r="AR85"/>
  <c r="AQ85"/>
  <c r="AL85"/>
  <c r="AK85"/>
  <c r="AJ85"/>
  <c r="AI85"/>
  <c r="AH85"/>
  <c r="AG85"/>
  <c r="AF85"/>
  <c r="AE85"/>
  <c r="AD85"/>
  <c r="AC85"/>
  <c r="AB85"/>
  <c r="Y85"/>
  <c r="X85"/>
  <c r="W85"/>
  <c r="V85"/>
  <c r="U85"/>
  <c r="Q85"/>
  <c r="P85"/>
  <c r="L85"/>
  <c r="K85"/>
  <c r="J85"/>
  <c r="I85"/>
  <c r="H85"/>
  <c r="G85"/>
  <c r="F85"/>
  <c r="E85"/>
  <c r="D85"/>
  <c r="AT75"/>
  <c r="AS75"/>
  <c r="AR75"/>
  <c r="AQ75"/>
  <c r="AQ72" s="1"/>
  <c r="AL75"/>
  <c r="AK75"/>
  <c r="AJ75"/>
  <c r="AI75"/>
  <c r="AH75"/>
  <c r="AG75"/>
  <c r="AF75"/>
  <c r="AE75"/>
  <c r="AD75"/>
  <c r="AC75"/>
  <c r="AB75"/>
  <c r="AB72" s="1"/>
  <c r="Y75"/>
  <c r="X75"/>
  <c r="W75"/>
  <c r="V75"/>
  <c r="V72" s="1"/>
  <c r="U75"/>
  <c r="S75"/>
  <c r="Q75"/>
  <c r="P75"/>
  <c r="P72" s="1"/>
  <c r="L75"/>
  <c r="K75"/>
  <c r="J75"/>
  <c r="I75"/>
  <c r="I72" s="1"/>
  <c r="H75"/>
  <c r="G75"/>
  <c r="F75"/>
  <c r="E75"/>
  <c r="D75"/>
  <c r="AT69"/>
  <c r="AS69"/>
  <c r="AR69"/>
  <c r="AQ69"/>
  <c r="AL69"/>
  <c r="AK69"/>
  <c r="AJ69"/>
  <c r="AI69"/>
  <c r="AH69"/>
  <c r="AG69"/>
  <c r="AF69"/>
  <c r="AE69"/>
  <c r="AD69"/>
  <c r="AC69"/>
  <c r="AB69"/>
  <c r="Y69"/>
  <c r="X69"/>
  <c r="W69"/>
  <c r="V69"/>
  <c r="U69"/>
  <c r="S69"/>
  <c r="R69"/>
  <c r="Q69"/>
  <c r="P69"/>
  <c r="L69"/>
  <c r="K69"/>
  <c r="J69"/>
  <c r="I69"/>
  <c r="H69"/>
  <c r="G69"/>
  <c r="F69"/>
  <c r="E69"/>
  <c r="D69"/>
  <c r="AT61"/>
  <c r="AS61"/>
  <c r="AR61"/>
  <c r="AQ61"/>
  <c r="AL61"/>
  <c r="AK61"/>
  <c r="AJ61"/>
  <c r="AI61"/>
  <c r="AH61"/>
  <c r="AG61"/>
  <c r="AF61"/>
  <c r="AE61"/>
  <c r="AD61"/>
  <c r="AC61"/>
  <c r="AB61"/>
  <c r="Y61"/>
  <c r="X61"/>
  <c r="W61"/>
  <c r="V61"/>
  <c r="U61"/>
  <c r="S61"/>
  <c r="P61"/>
  <c r="L61"/>
  <c r="K61"/>
  <c r="J61"/>
  <c r="I61"/>
  <c r="H61"/>
  <c r="G61"/>
  <c r="F61"/>
  <c r="E61"/>
  <c r="D61"/>
  <c r="AT56"/>
  <c r="AS56"/>
  <c r="AR56"/>
  <c r="AQ56"/>
  <c r="AL56"/>
  <c r="AK56"/>
  <c r="AJ56"/>
  <c r="AI56"/>
  <c r="AH56"/>
  <c r="AG56"/>
  <c r="AF56"/>
  <c r="AE56"/>
  <c r="AD56"/>
  <c r="AC56"/>
  <c r="AB56"/>
  <c r="Y56"/>
  <c r="X56"/>
  <c r="W56"/>
  <c r="V56"/>
  <c r="U56"/>
  <c r="S56"/>
  <c r="P56"/>
  <c r="L56"/>
  <c r="K56"/>
  <c r="J56"/>
  <c r="I56"/>
  <c r="H56"/>
  <c r="F56"/>
  <c r="E56"/>
  <c r="D56"/>
  <c r="AU53"/>
  <c r="AT53"/>
  <c r="AS53"/>
  <c r="AR53"/>
  <c r="AQ53"/>
  <c r="AL53"/>
  <c r="AK53"/>
  <c r="AJ53"/>
  <c r="AI53"/>
  <c r="AH53"/>
  <c r="AG53"/>
  <c r="AF53"/>
  <c r="AE53"/>
  <c r="AD53"/>
  <c r="AC53"/>
  <c r="AB53"/>
  <c r="Y53"/>
  <c r="X53"/>
  <c r="W53"/>
  <c r="V53"/>
  <c r="U53"/>
  <c r="S53"/>
  <c r="P53"/>
  <c r="J53"/>
  <c r="E17" i="9" s="1"/>
  <c r="I53" i="13"/>
  <c r="H53"/>
  <c r="G53"/>
  <c r="F53"/>
  <c r="E53"/>
  <c r="D53"/>
  <c r="E16" i="9" s="1"/>
  <c r="AV37" i="13"/>
  <c r="AU37"/>
  <c r="AT37"/>
  <c r="AS37"/>
  <c r="AR37"/>
  <c r="AQ37"/>
  <c r="AM37"/>
  <c r="AL37"/>
  <c r="AK37"/>
  <c r="AJ37"/>
  <c r="AI37"/>
  <c r="AH37"/>
  <c r="AG37"/>
  <c r="AF37"/>
  <c r="AE37"/>
  <c r="AD37"/>
  <c r="AC37"/>
  <c r="AB37"/>
  <c r="Y37"/>
  <c r="X37"/>
  <c r="W37"/>
  <c r="V37"/>
  <c r="U37"/>
  <c r="S37"/>
  <c r="R37"/>
  <c r="Q37"/>
  <c r="P37"/>
  <c r="L37"/>
  <c r="K37"/>
  <c r="J37"/>
  <c r="I37"/>
  <c r="H37"/>
  <c r="G37"/>
  <c r="F37"/>
  <c r="E37"/>
  <c r="D37"/>
  <c r="AV28"/>
  <c r="AU28"/>
  <c r="AT28"/>
  <c r="AS28"/>
  <c r="AR28"/>
  <c r="AQ28"/>
  <c r="AM28"/>
  <c r="AL28"/>
  <c r="AK28"/>
  <c r="AJ28"/>
  <c r="AI28"/>
  <c r="AH28"/>
  <c r="AG28"/>
  <c r="AF28"/>
  <c r="AE28"/>
  <c r="AD28"/>
  <c r="AC28"/>
  <c r="AB28"/>
  <c r="AB25" s="1"/>
  <c r="Y28"/>
  <c r="X28"/>
  <c r="W28"/>
  <c r="V28"/>
  <c r="U28"/>
  <c r="S28"/>
  <c r="R28"/>
  <c r="Q28"/>
  <c r="P28"/>
  <c r="L28"/>
  <c r="K28"/>
  <c r="J28"/>
  <c r="I28"/>
  <c r="H28"/>
  <c r="G28"/>
  <c r="F28"/>
  <c r="E28"/>
  <c r="D28"/>
  <c r="AV22"/>
  <c r="AU22"/>
  <c r="AT22"/>
  <c r="AS22"/>
  <c r="AR22"/>
  <c r="AQ22"/>
  <c r="AM22"/>
  <c r="AL22"/>
  <c r="AK22"/>
  <c r="AJ22"/>
  <c r="AI22"/>
  <c r="AH22"/>
  <c r="AG22"/>
  <c r="AF22"/>
  <c r="AE22"/>
  <c r="AD22"/>
  <c r="AC22"/>
  <c r="AB22"/>
  <c r="Y22"/>
  <c r="X22"/>
  <c r="W22"/>
  <c r="V22"/>
  <c r="U22"/>
  <c r="S22"/>
  <c r="R22"/>
  <c r="Q22"/>
  <c r="P22"/>
  <c r="L22"/>
  <c r="K22"/>
  <c r="J22"/>
  <c r="I22"/>
  <c r="H22"/>
  <c r="G22"/>
  <c r="F22"/>
  <c r="E22"/>
  <c r="D22"/>
  <c r="AV17"/>
  <c r="AU17"/>
  <c r="AT17"/>
  <c r="AS17"/>
  <c r="AR17"/>
  <c r="AQ17"/>
  <c r="AM17"/>
  <c r="AL17"/>
  <c r="AK17"/>
  <c r="AJ17"/>
  <c r="AI17"/>
  <c r="AH17"/>
  <c r="AG17"/>
  <c r="AF17"/>
  <c r="AE17"/>
  <c r="AD17"/>
  <c r="AC17"/>
  <c r="AB17"/>
  <c r="Y17"/>
  <c r="X17"/>
  <c r="W17"/>
  <c r="V17"/>
  <c r="U17"/>
  <c r="S17"/>
  <c r="R17"/>
  <c r="Q17"/>
  <c r="P17"/>
  <c r="L17"/>
  <c r="K17"/>
  <c r="J17"/>
  <c r="I17"/>
  <c r="H17"/>
  <c r="G17"/>
  <c r="F17"/>
  <c r="E17"/>
  <c r="D17"/>
  <c r="AV14"/>
  <c r="AU14"/>
  <c r="AT14"/>
  <c r="AS14"/>
  <c r="AR14"/>
  <c r="AQ14"/>
  <c r="AM14"/>
  <c r="AL14"/>
  <c r="AK14"/>
  <c r="AJ14"/>
  <c r="AI14"/>
  <c r="AH14"/>
  <c r="AG14"/>
  <c r="AF14"/>
  <c r="AE14"/>
  <c r="AD14"/>
  <c r="AC14"/>
  <c r="AB14"/>
  <c r="Y14"/>
  <c r="X14"/>
  <c r="W14"/>
  <c r="V14"/>
  <c r="U14"/>
  <c r="S14"/>
  <c r="R14"/>
  <c r="Q14"/>
  <c r="P14"/>
  <c r="L14"/>
  <c r="K14"/>
  <c r="J14"/>
  <c r="I14"/>
  <c r="H14"/>
  <c r="G14"/>
  <c r="F14"/>
  <c r="E14"/>
  <c r="D14"/>
  <c r="AV9"/>
  <c r="AU9"/>
  <c r="AT9"/>
  <c r="AS9"/>
  <c r="AR9"/>
  <c r="AQ9"/>
  <c r="AM9"/>
  <c r="AL9"/>
  <c r="AK9"/>
  <c r="AJ9"/>
  <c r="AI9"/>
  <c r="AH9"/>
  <c r="AG9"/>
  <c r="AF9"/>
  <c r="AE9"/>
  <c r="AD9"/>
  <c r="AC9"/>
  <c r="AB9"/>
  <c r="Y9"/>
  <c r="X9"/>
  <c r="W9"/>
  <c r="V9"/>
  <c r="U9"/>
  <c r="S9"/>
  <c r="R9"/>
  <c r="Q9"/>
  <c r="P9"/>
  <c r="L9"/>
  <c r="K9"/>
  <c r="J9"/>
  <c r="I9"/>
  <c r="H9"/>
  <c r="G9"/>
  <c r="F9"/>
  <c r="E9"/>
  <c r="D9"/>
  <c r="AV6"/>
  <c r="AU6"/>
  <c r="AT6"/>
  <c r="AS6"/>
  <c r="AR6"/>
  <c r="AQ6"/>
  <c r="AM6"/>
  <c r="AL6"/>
  <c r="AK6"/>
  <c r="AJ6"/>
  <c r="AI6"/>
  <c r="AH6"/>
  <c r="AG6"/>
  <c r="AF6"/>
  <c r="AE6"/>
  <c r="AD6"/>
  <c r="AC6"/>
  <c r="AB6"/>
  <c r="Y6"/>
  <c r="X6"/>
  <c r="W6"/>
  <c r="V6"/>
  <c r="U6"/>
  <c r="S6"/>
  <c r="R6"/>
  <c r="Q6"/>
  <c r="P6"/>
  <c r="L6"/>
  <c r="K6"/>
  <c r="J6"/>
  <c r="I6"/>
  <c r="H6"/>
  <c r="G6"/>
  <c r="F6"/>
  <c r="E6"/>
  <c r="D6"/>
  <c r="K72" l="1"/>
  <c r="D25"/>
  <c r="H25"/>
  <c r="H45" s="1"/>
  <c r="H46" s="1"/>
  <c r="L25"/>
  <c r="L45" s="1"/>
  <c r="L46" s="1"/>
  <c r="S25"/>
  <c r="S45" s="1"/>
  <c r="S46" s="1"/>
  <c r="AD25"/>
  <c r="AH25"/>
  <c r="AH45" s="1"/>
  <c r="AH46" s="1"/>
  <c r="AJ25"/>
  <c r="AJ45" s="1"/>
  <c r="AJ46" s="1"/>
  <c r="AQ25"/>
  <c r="AU25"/>
  <c r="AH72"/>
  <c r="AH93" s="1"/>
  <c r="AH94" s="1"/>
  <c r="AJ72"/>
  <c r="D72"/>
  <c r="D93" s="1"/>
  <c r="D94" s="1"/>
  <c r="AM75"/>
  <c r="AG72"/>
  <c r="AG93" s="1"/>
  <c r="AG94" s="1"/>
  <c r="AI72"/>
  <c r="AI93" s="1"/>
  <c r="AI94" s="1"/>
  <c r="AK72"/>
  <c r="AK93" s="1"/>
  <c r="AK94" s="1"/>
  <c r="G72"/>
  <c r="S72"/>
  <c r="S93" s="1"/>
  <c r="S94" s="1"/>
  <c r="X72"/>
  <c r="X93" s="1"/>
  <c r="X94" s="1"/>
  <c r="AL72"/>
  <c r="AV55"/>
  <c r="AV66"/>
  <c r="AM53"/>
  <c r="AB45"/>
  <c r="AB46" s="1"/>
  <c r="AD45"/>
  <c r="AD46" s="1"/>
  <c r="AQ45"/>
  <c r="AQ46" s="1"/>
  <c r="AU45"/>
  <c r="AU46" s="1"/>
  <c r="F25"/>
  <c r="F45" s="1"/>
  <c r="F46" s="1"/>
  <c r="J25"/>
  <c r="J45" s="1"/>
  <c r="J46" s="1"/>
  <c r="Q25"/>
  <c r="Q45" s="1"/>
  <c r="Q46" s="1"/>
  <c r="V25"/>
  <c r="V45" s="1"/>
  <c r="V46" s="1"/>
  <c r="X25"/>
  <c r="X45" s="1"/>
  <c r="X46" s="1"/>
  <c r="AF25"/>
  <c r="AF45" s="1"/>
  <c r="AF46" s="1"/>
  <c r="AL25"/>
  <c r="AL45" s="1"/>
  <c r="AL46" s="1"/>
  <c r="AV58"/>
  <c r="C27" i="9" s="1"/>
  <c r="AV63" i="13"/>
  <c r="E68" i="9" s="1"/>
  <c r="AV68" i="13"/>
  <c r="E100" i="9" s="1"/>
  <c r="E101" s="1"/>
  <c r="D45" i="13"/>
  <c r="D46" s="1"/>
  <c r="E25"/>
  <c r="E45" s="1"/>
  <c r="E46" s="1"/>
  <c r="I25"/>
  <c r="I45" s="1"/>
  <c r="I46" s="1"/>
  <c r="P25"/>
  <c r="P45" s="1"/>
  <c r="P46" s="1"/>
  <c r="U25"/>
  <c r="U45" s="1"/>
  <c r="U46" s="1"/>
  <c r="W25"/>
  <c r="W45" s="1"/>
  <c r="W46" s="1"/>
  <c r="AC25"/>
  <c r="AG25"/>
  <c r="AG45" s="1"/>
  <c r="AG46" s="1"/>
  <c r="AI25"/>
  <c r="AI45" s="1"/>
  <c r="AI46" s="1"/>
  <c r="AK25"/>
  <c r="AK45" s="1"/>
  <c r="AK46" s="1"/>
  <c r="AR25"/>
  <c r="AR45" s="1"/>
  <c r="AR46" s="1"/>
  <c r="AV25"/>
  <c r="AV60"/>
  <c r="E59" i="9" s="1"/>
  <c r="AF72" i="13"/>
  <c r="AF93" s="1"/>
  <c r="AF94" s="1"/>
  <c r="AV89"/>
  <c r="E188" i="9" s="1"/>
  <c r="AV62" i="13"/>
  <c r="AV76"/>
  <c r="E128" i="9" s="1"/>
  <c r="D128" s="1"/>
  <c r="AV86" i="13"/>
  <c r="E185" i="9" s="1"/>
  <c r="AV90" i="13"/>
  <c r="E189" i="9" s="1"/>
  <c r="AU56" i="13"/>
  <c r="AV59"/>
  <c r="C28" i="9" s="1"/>
  <c r="AV65" i="13"/>
  <c r="E78" i="9" s="1"/>
  <c r="AV73" i="13"/>
  <c r="E112" i="9" s="1"/>
  <c r="D112" s="1"/>
  <c r="AV78" i="13"/>
  <c r="E130" i="9" s="1"/>
  <c r="D130" s="1"/>
  <c r="AV88" i="13"/>
  <c r="E187" i="9" s="1"/>
  <c r="AM61" i="13"/>
  <c r="AV83"/>
  <c r="E178" i="9" s="1"/>
  <c r="AV67" i="13"/>
  <c r="AM64"/>
  <c r="AR72"/>
  <c r="AR93" s="1"/>
  <c r="AR94" s="1"/>
  <c r="AC45"/>
  <c r="AC46" s="1"/>
  <c r="AV45"/>
  <c r="AV46" s="1"/>
  <c r="G25"/>
  <c r="G45" s="1"/>
  <c r="G46" s="1"/>
  <c r="K25"/>
  <c r="K45" s="1"/>
  <c r="K46" s="1"/>
  <c r="R25"/>
  <c r="R45" s="1"/>
  <c r="R46" s="1"/>
  <c r="Y25"/>
  <c r="Y45" s="1"/>
  <c r="Y46" s="1"/>
  <c r="AE25"/>
  <c r="AE45" s="1"/>
  <c r="AE46" s="1"/>
  <c r="AM25"/>
  <c r="AM45" s="1"/>
  <c r="AM46" s="1"/>
  <c r="AT25"/>
  <c r="AT45" s="1"/>
  <c r="AT46" s="1"/>
  <c r="F72"/>
  <c r="F93" s="1"/>
  <c r="F94" s="1"/>
  <c r="Q72"/>
  <c r="Q93" s="1"/>
  <c r="Q94" s="1"/>
  <c r="Y72"/>
  <c r="Y93" s="1"/>
  <c r="Y94" s="1"/>
  <c r="AE72"/>
  <c r="AE93" s="1"/>
  <c r="AE94" s="1"/>
  <c r="AM56"/>
  <c r="AS25"/>
  <c r="AS45" s="1"/>
  <c r="AS46" s="1"/>
  <c r="K93"/>
  <c r="K94" s="1"/>
  <c r="AT72"/>
  <c r="AT93" s="1"/>
  <c r="AT94" s="1"/>
  <c r="H72"/>
  <c r="H93" s="1"/>
  <c r="H94" s="1"/>
  <c r="U72"/>
  <c r="U93" s="1"/>
  <c r="U94" s="1"/>
  <c r="W72"/>
  <c r="W93" s="1"/>
  <c r="W94" s="1"/>
  <c r="AC72"/>
  <c r="AC93" s="1"/>
  <c r="AC94" s="1"/>
  <c r="AS72"/>
  <c r="AS93" s="1"/>
  <c r="AS94" s="1"/>
  <c r="AV91"/>
  <c r="E190" i="9" s="1"/>
  <c r="AV81" i="13"/>
  <c r="E158" i="9" s="1"/>
  <c r="AV82" i="13"/>
  <c r="E170" i="9" s="1"/>
  <c r="AV84" i="13"/>
  <c r="E184" i="9" s="1"/>
  <c r="AV92" i="13"/>
  <c r="E191" i="9" s="1"/>
  <c r="AV57" i="13"/>
  <c r="C38" i="9" s="1"/>
  <c r="C39" s="1"/>
  <c r="R56" i="13"/>
  <c r="AM69"/>
  <c r="AV54"/>
  <c r="AD72"/>
  <c r="AD93" s="1"/>
  <c r="AD94" s="1"/>
  <c r="E72"/>
  <c r="E93" s="1"/>
  <c r="E94" s="1"/>
  <c r="L72"/>
  <c r="L93" s="1"/>
  <c r="L94" s="1"/>
  <c r="AU61"/>
  <c r="AU69"/>
  <c r="J72"/>
  <c r="J93" s="1"/>
  <c r="J94" s="1"/>
  <c r="AU75"/>
  <c r="AU72" s="1"/>
  <c r="AU64"/>
  <c r="I93"/>
  <c r="I94" s="1"/>
  <c r="AB93"/>
  <c r="AB94" s="1"/>
  <c r="AJ93"/>
  <c r="AJ94" s="1"/>
  <c r="AL93"/>
  <c r="AL94" s="1"/>
  <c r="G93"/>
  <c r="G94" s="1"/>
  <c r="P93"/>
  <c r="P94" s="1"/>
  <c r="V93"/>
  <c r="V94" s="1"/>
  <c r="AQ93"/>
  <c r="AQ94" s="1"/>
  <c r="AV51"/>
  <c r="AM85"/>
  <c r="R61"/>
  <c r="C10" i="7"/>
  <c r="C38" s="1"/>
  <c r="C39" s="1"/>
  <c r="D10" i="6"/>
  <c r="D20" s="1"/>
  <c r="D21" s="1"/>
  <c r="R64" i="13"/>
  <c r="R75"/>
  <c r="R53"/>
  <c r="D13" i="8"/>
  <c r="E13"/>
  <c r="C13"/>
  <c r="E12" i="7"/>
  <c r="D12"/>
  <c r="F15" i="6"/>
  <c r="E15"/>
  <c r="R85" i="13"/>
  <c r="AV69"/>
  <c r="AM72" l="1"/>
  <c r="AM93" s="1"/>
  <c r="AM94" s="1"/>
  <c r="AV53"/>
  <c r="AV75"/>
  <c r="AV56"/>
  <c r="AV61"/>
  <c r="E80" i="9"/>
  <c r="E81" s="1"/>
  <c r="C29"/>
  <c r="E113"/>
  <c r="E134"/>
  <c r="AV64" i="13"/>
  <c r="E18" i="9"/>
  <c r="AV85" i="13"/>
  <c r="E192" i="9"/>
  <c r="R72" i="13"/>
  <c r="R93" s="1"/>
  <c r="R94" s="1"/>
  <c r="AU93"/>
  <c r="AU94" s="1"/>
  <c r="C12" i="7"/>
  <c r="D15" i="6"/>
  <c r="E69" i="9"/>
  <c r="AV72" i="13" l="1"/>
  <c r="AV93" s="1"/>
  <c r="AV94" s="1"/>
  <c r="E206" i="9"/>
  <c r="F69"/>
  <c r="G69"/>
</calcChain>
</file>

<file path=xl/sharedStrings.xml><?xml version="1.0" encoding="utf-8"?>
<sst xmlns="http://schemas.openxmlformats.org/spreadsheetml/2006/main" count="980" uniqueCount="366">
  <si>
    <t>Наименование показателя</t>
  </si>
  <si>
    <t>Сумма</t>
  </si>
  <si>
    <t>0001</t>
  </si>
  <si>
    <t>х</t>
  </si>
  <si>
    <t>0002</t>
  </si>
  <si>
    <t>из них:                                                                     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</si>
  <si>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</si>
  <si>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 в том числе админстративных), пеней, иных платежей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</si>
  <si>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</si>
  <si>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№ п/п</t>
  </si>
  <si>
    <t>Исполнитель</t>
  </si>
  <si>
    <t>(должность)</t>
  </si>
  <si>
    <t>(телефон)</t>
  </si>
  <si>
    <t xml:space="preserve">         субсидия на муниципальное  задание</t>
  </si>
  <si>
    <t>итого суб.госза-дание</t>
  </si>
  <si>
    <t>субсидия на иные цели</t>
  </si>
  <si>
    <t>итого иные цели</t>
  </si>
  <si>
    <t xml:space="preserve">платные услуги </t>
  </si>
  <si>
    <t>всего с платными усл.</t>
  </si>
  <si>
    <t>05.10.11</t>
  </si>
  <si>
    <t>06.10.00 (275.20.0101)</t>
  </si>
  <si>
    <t>06.10.00 (275.20.0103)</t>
  </si>
  <si>
    <t>06.04.08 (275.20.0211)</t>
  </si>
  <si>
    <t>06.04.41 (275.20.0224)</t>
  </si>
  <si>
    <t>06.04.12 (275.20.0226)</t>
  </si>
  <si>
    <t>06.04.13 (275.20.0227)</t>
  </si>
  <si>
    <t>06.10.00 (275.20.0104)</t>
  </si>
  <si>
    <t>03.01.00 (цифр.школа) ФЕДбюджет</t>
  </si>
  <si>
    <t>03.03.00 (цифр.школа) ОБЛбюджет</t>
  </si>
  <si>
    <t>06.10.00  (275.20.0302)</t>
  </si>
  <si>
    <t>01.00.10. (275.20.0325)</t>
  </si>
  <si>
    <t>06.03.01 (275.20.0225)</t>
  </si>
  <si>
    <t>06.10.00 (275.20.0301)</t>
  </si>
  <si>
    <t>02.01.05</t>
  </si>
  <si>
    <t>02.01.03</t>
  </si>
  <si>
    <t>02.01.04</t>
  </si>
  <si>
    <t>02.02.05</t>
  </si>
  <si>
    <t>итого платные</t>
  </si>
  <si>
    <t>наименование</t>
  </si>
  <si>
    <t>косгу/суб</t>
  </si>
  <si>
    <t>05.04.14</t>
  </si>
  <si>
    <t>05.04.15</t>
  </si>
  <si>
    <t>05.04.16</t>
  </si>
  <si>
    <t>05.04.45</t>
  </si>
  <si>
    <t>05.04.46</t>
  </si>
  <si>
    <t>05.04.56</t>
  </si>
  <si>
    <t>05.10.00</t>
  </si>
  <si>
    <t>05.01.11</t>
  </si>
  <si>
    <t>06.10.00  (275.20.0304)</t>
  </si>
  <si>
    <t>06.10.00  (275.20.0311)</t>
  </si>
  <si>
    <t>06.10.00  (275.20.0312)</t>
  </si>
  <si>
    <t>06.10.00  (275.20.0315)</t>
  </si>
  <si>
    <t>доходы</t>
  </si>
  <si>
    <t>РАСХОДЫ</t>
  </si>
  <si>
    <t>оплата труда</t>
  </si>
  <si>
    <t>КВР</t>
  </si>
  <si>
    <t>211</t>
  </si>
  <si>
    <t>111</t>
  </si>
  <si>
    <t>216</t>
  </si>
  <si>
    <t>Оплата труда -итого:</t>
  </si>
  <si>
    <t>3 дня б/лист</t>
  </si>
  <si>
    <t>Прочие выплаты-итого:</t>
  </si>
  <si>
    <t>суточные</t>
  </si>
  <si>
    <t>пособие до 3 -х лет</t>
  </si>
  <si>
    <t>266</t>
  </si>
  <si>
    <t>112</t>
  </si>
  <si>
    <t>212/014</t>
  </si>
  <si>
    <t>найм и проезд</t>
  </si>
  <si>
    <t>226/014</t>
  </si>
  <si>
    <t>Начисления на оплату труда</t>
  </si>
  <si>
    <t>119</t>
  </si>
  <si>
    <t>213</t>
  </si>
  <si>
    <t>321</t>
  </si>
  <si>
    <t>Пособия и компенсации (многодетные)</t>
  </si>
  <si>
    <t>320</t>
  </si>
  <si>
    <t>Пособия и компенсации - итого:</t>
  </si>
  <si>
    <t>300</t>
  </si>
  <si>
    <t>Пособия и компенсации (при увольнении и т.п.)</t>
  </si>
  <si>
    <t>Уплата налогов,сборов и иных платежей,всего</t>
  </si>
  <si>
    <t>243</t>
  </si>
  <si>
    <t>работы, услуги по содержание имущества</t>
  </si>
  <si>
    <t>226</t>
  </si>
  <si>
    <t>Закупка товаров, работ, услуг в целях капитального ремонта муниципального имущества</t>
  </si>
  <si>
    <t>225</t>
  </si>
  <si>
    <t>прочие работы и услуги</t>
  </si>
  <si>
    <t>Прочую закупку товаров, работ и услуг, всего</t>
  </si>
  <si>
    <t>услуги связи</t>
  </si>
  <si>
    <t>244</t>
  </si>
  <si>
    <t>221</t>
  </si>
  <si>
    <t>транспортные услуги</t>
  </si>
  <si>
    <t>222</t>
  </si>
  <si>
    <t>коммунальные услуги</t>
  </si>
  <si>
    <t>223</t>
  </si>
  <si>
    <t>отопление</t>
  </si>
  <si>
    <t>223/021</t>
  </si>
  <si>
    <t>освещение</t>
  </si>
  <si>
    <t>223/022</t>
  </si>
  <si>
    <t>водоснабжение</t>
  </si>
  <si>
    <t>223/023</t>
  </si>
  <si>
    <t>ТБО</t>
  </si>
  <si>
    <t>223/024</t>
  </si>
  <si>
    <t>страхование</t>
  </si>
  <si>
    <t>227</t>
  </si>
  <si>
    <t>увеличение стоимости основных средств</t>
  </si>
  <si>
    <t>310</t>
  </si>
  <si>
    <t>увеличение стоимости материальных запасов</t>
  </si>
  <si>
    <t>340</t>
  </si>
  <si>
    <t>медикаменты</t>
  </si>
  <si>
    <t>341</t>
  </si>
  <si>
    <t>питание</t>
  </si>
  <si>
    <t>342</t>
  </si>
  <si>
    <t>ГСМ</t>
  </si>
  <si>
    <t>343</t>
  </si>
  <si>
    <t>стройматериалы</t>
  </si>
  <si>
    <t>344</t>
  </si>
  <si>
    <t>мягкий инвентарь</t>
  </si>
  <si>
    <t>345</t>
  </si>
  <si>
    <t>материалы</t>
  </si>
  <si>
    <t>346</t>
  </si>
  <si>
    <t>прочие материалы</t>
  </si>
  <si>
    <t>349</t>
  </si>
  <si>
    <t>Итого расходы</t>
  </si>
  <si>
    <t>отклонение</t>
  </si>
  <si>
    <t>АЛЕШИНСКАЯ ОШ</t>
  </si>
  <si>
    <t>СВОД БЮДЖЕТНЫЕ УЧРЕЖДЕНИЯ</t>
  </si>
  <si>
    <t>05.02.00 дотация</t>
  </si>
  <si>
    <t>262</t>
  </si>
  <si>
    <t>всего МЗ + ИЦ+Плусл</t>
  </si>
  <si>
    <t>Приложение 1 к Плану</t>
  </si>
  <si>
    <t>Полное наименование учреждения</t>
  </si>
  <si>
    <t>Вид документа</t>
  </si>
  <si>
    <t>Единица измерения:</t>
  </si>
  <si>
    <t>1. Расчет объема плановых поступлений от оказания услуг, работ</t>
  </si>
  <si>
    <t>Код 
строки</t>
  </si>
  <si>
    <t>Сумма, руб</t>
  </si>
  <si>
    <t>2</t>
  </si>
  <si>
    <t>3</t>
  </si>
  <si>
    <t>4</t>
  </si>
  <si>
    <t>5</t>
  </si>
  <si>
    <t>Субсидии на финансовое обеспечение выполнения муниципального задания (за счет средств федерального бюджета , бюджета субъекта Российской Федерации, местного бюджета)</t>
  </si>
  <si>
    <t>0100</t>
  </si>
  <si>
    <t>Доходы от оказания услуг, выполнения работ, реализации готовой продукции за плату сверх установленного муниципального задания</t>
  </si>
  <si>
    <t>0200</t>
  </si>
  <si>
    <t>Доходы от оказания услуг, выполнения работ, реализации готовой продукции иной приносящей доход деятельности</t>
  </si>
  <si>
    <t>0210</t>
  </si>
  <si>
    <t>Возмещение расходов по решению судов (возмещение судебных издержек)</t>
  </si>
  <si>
    <t>0300</t>
  </si>
  <si>
    <t>Доходы, поступающие в порядке возмещения расходов, понесенных в связи с эксплуатацией имущества, находящегося в оперативном управлении  бюджетных и автономных учреждений</t>
  </si>
  <si>
    <t>0400</t>
  </si>
  <si>
    <t>Всего</t>
  </si>
  <si>
    <t>1.1. Расчет плановых поступлений от оказания услуг (выполнения работ) в рамках установленного муниципального  задания</t>
  </si>
  <si>
    <t>Наименование поступления</t>
  </si>
  <si>
    <t>Общий объем планируемых поступлений</t>
  </si>
  <si>
    <t xml:space="preserve">Субсидия на выполнение муниципального задания </t>
  </si>
  <si>
    <t>Итого</t>
  </si>
  <si>
    <t>1.2 Расчет плановых поступлений от оказания услуг, выполнения работ, реализации готовой продукции иной приносящей доход деятельности</t>
  </si>
  <si>
    <t>Наименование услуги (работы)</t>
  </si>
  <si>
    <t xml:space="preserve">Доходы от оказания платных услуг </t>
  </si>
  <si>
    <t>(уполномоченное лицо)</t>
  </si>
  <si>
    <t>экономист</t>
  </si>
  <si>
    <t>руб. коп.</t>
  </si>
  <si>
    <t>Приложение 2 к Плану</t>
  </si>
  <si>
    <t>2. Расчет объема поступлений от прочих доходов текущего характера</t>
  </si>
  <si>
    <t>Поступления текущего характера бюджетным и автономным учреждениям от сектора государственного управления</t>
  </si>
  <si>
    <t>2.1. Детализированные расчеты поступлений от доходов, получаемых государственными (муниципальными) учреждениями из соответствующих бюджетов, от субсидии на иные цели текущего характера</t>
  </si>
  <si>
    <t>Наименование субсидии на иные цели текущего характера</t>
  </si>
  <si>
    <t>Сумма, руб.</t>
  </si>
  <si>
    <t>2.2. Детализированные расчеты поступлений от иных резидентов (за исключением сектора государственного управления и организаций государственного сектора)</t>
  </si>
  <si>
    <t>Безвозмездные и целевые поступления (пожертвования)</t>
  </si>
  <si>
    <t>Приложение 3 к Плану</t>
  </si>
  <si>
    <t xml:space="preserve">Обоснования (расчеты) плановых показателей прочих доходов
на  2020 год и на плановый период 2021 и 2022 годов </t>
  </si>
  <si>
    <t>3. Расчет объема поступлений от прочих доходов</t>
  </si>
  <si>
    <t>Целевые субсидии</t>
  </si>
  <si>
    <t>Иные доходы</t>
  </si>
  <si>
    <t>3.1. Расчет плановых поступлений по целевым субсидиям</t>
  </si>
  <si>
    <t>Наименование субсидии</t>
  </si>
  <si>
    <t>3.2 Расчет плановых поступлений от иных доходов</t>
  </si>
  <si>
    <t>Приложение 4 к Плану</t>
  </si>
  <si>
    <t>Расчеты (обоснования) к плану финансово-хозяйственной деятельности муниципального учреждения</t>
  </si>
  <si>
    <t>1. Расчеты (обоснования) выплат персоналу (строка 2100)</t>
  </si>
  <si>
    <t>1.1. Расчеты (обоснования) расходов на оплату труда (строка 2110)</t>
  </si>
  <si>
    <t>Код видов расходов</t>
  </si>
  <si>
    <t>Источник финансового обеспечения</t>
  </si>
  <si>
    <t>муниципальное задание, иные цели, средства полученные от платной и иной приносящей доход деятельности</t>
  </si>
  <si>
    <t>Группа должностей</t>
  </si>
  <si>
    <t>Установленная численность, единиц</t>
  </si>
  <si>
    <t>Фонд оплаты труда в год, руб.</t>
  </si>
  <si>
    <t>Педагогический перонал</t>
  </si>
  <si>
    <t>Прочий персонал</t>
  </si>
  <si>
    <t>Итого:</t>
  </si>
  <si>
    <t>1.2. Расчеты (обоснования) выплат персоналу при направлении в служебные командировки (строка 2120)</t>
  </si>
  <si>
    <t>Наименование расходов</t>
  </si>
  <si>
    <t>Сумма, руб. в год</t>
  </si>
  <si>
    <t>Примечание</t>
  </si>
  <si>
    <t>Командировочные расходы (суточные)</t>
  </si>
  <si>
    <t>300 руб.за сутки</t>
  </si>
  <si>
    <t>Командировочные расходы (проживание)</t>
  </si>
  <si>
    <t>400 руб. за сутки</t>
  </si>
  <si>
    <t>1.3. Расчеты (обоснования) выплат персоналу по уходу за ребенком (строка 2120)</t>
  </si>
  <si>
    <t>Пособие по уходу за ребенком</t>
  </si>
  <si>
    <t>1.3.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(строка 2140)</t>
  </si>
  <si>
    <t>Наименование государственного внебюджетного фонда</t>
  </si>
  <si>
    <t>Сумма взноса, руб. в год</t>
  </si>
  <si>
    <t>Страховые взносы в Пенсионный фонд Российской Федерации, всего</t>
  </si>
  <si>
    <t>1.1</t>
  </si>
  <si>
    <t xml:space="preserve">      в том числе:                                                                                                                      по ставке 22,2 %</t>
  </si>
  <si>
    <t>1.2</t>
  </si>
  <si>
    <t>по ставке 10,2 %</t>
  </si>
  <si>
    <t>1.3</t>
  </si>
  <si>
    <t>с применением пониженных тарифов взносов в Пенсионный фонд Российской Федерации для отдельных категорий плательщиков</t>
  </si>
  <si>
    <t>Страховые взносы в Фонд социального страхования Российской Федерации, всего</t>
  </si>
  <si>
    <t>2.1</t>
  </si>
  <si>
    <t xml:space="preserve">      в том числе:                                                                                         обязательное социальное страхование на случай временной нетрудоспособности и в связи с материнством по ставке 2,9%</t>
  </si>
  <si>
    <t>2.2</t>
  </si>
  <si>
    <t>с применением ставки взносов в Фонд социального страхования Российской Федерации по ставке 0,0%</t>
  </si>
  <si>
    <t>2.3</t>
  </si>
  <si>
    <t>обязательное социальное страхование от несчастных случаев на производстве и профессиональных заболеваний по ставке 0,2%</t>
  </si>
  <si>
    <t>2.4</t>
  </si>
  <si>
    <t>обязательное социальное страхование от несчастных случаев на производстве и профессиональных заболеваний по ставке 0,_%*</t>
  </si>
  <si>
    <t>2.5</t>
  </si>
  <si>
    <t>Страховые взносы в Федеральный фонд обязательного медицинского страхования, всего (по ставке 5,1%)</t>
  </si>
  <si>
    <t>2. Расчеты (обоснования) расходов на социальные и иные выплаты населению (строка 2200)</t>
  </si>
  <si>
    <t>320, 321</t>
  </si>
  <si>
    <t>Размер одной выплаты, руб.</t>
  </si>
  <si>
    <t>Количество           выплат в год</t>
  </si>
  <si>
    <t xml:space="preserve">Общая сумма выплат, руб. </t>
  </si>
  <si>
    <t>3. Расчеты (обоснования) расходов на уплату налогов, сборов и иных платежей (строка 2300)</t>
  </si>
  <si>
    <t>851, 852, 853</t>
  </si>
  <si>
    <t>Налоговая база,             руб.</t>
  </si>
  <si>
    <t>Ставка налога,                %</t>
  </si>
  <si>
    <t xml:space="preserve">Сумма начисленного налога, подлежащего уплате, руб. </t>
  </si>
  <si>
    <t>Налог на имущество, всего</t>
  </si>
  <si>
    <t>Земельный налог, всего</t>
  </si>
  <si>
    <t>Прочие налоги, сборы, всего</t>
  </si>
  <si>
    <t>4. Расчеты (обоснования) расходов на безвозмездные перечисления организациям (строка 2400)</t>
  </si>
  <si>
    <t>Количество выплат в год</t>
  </si>
  <si>
    <t>Общая сумма выплат, руб.</t>
  </si>
  <si>
    <t>5. Расчеты (обоснования) прочих расходов (кроме расходов на закупку товаров, работ, услуг) (строка 2500)</t>
  </si>
  <si>
    <t>831, 244</t>
  </si>
  <si>
    <t>Исполнение судебных актов</t>
  </si>
  <si>
    <t>6. Расчеты (обоснования) расходов на закупку товаров, работ, услуг (строка 2600)</t>
  </si>
  <si>
    <t>241, 242, 243, 244</t>
  </si>
  <si>
    <t>6.1.  Расчеты (обоснования) расходов на оплату услуг связи</t>
  </si>
  <si>
    <t>Количество платежей в год</t>
  </si>
  <si>
    <t>Стоимость, руб.</t>
  </si>
  <si>
    <t>услуги связи, интернет</t>
  </si>
  <si>
    <t>6.2.  Расчеты (обоснования) расходов на оплату транспортных услуг</t>
  </si>
  <si>
    <t>Количество услуг перевозок</t>
  </si>
  <si>
    <t>Цена услуги перевозки, руб.</t>
  </si>
  <si>
    <t>6.3.  Расчеты (обоснования) расходов на оплату коммунальных услуг</t>
  </si>
  <si>
    <r>
      <t xml:space="preserve">Размер потребления ресурсов           </t>
    </r>
    <r>
      <rPr>
        <sz val="6"/>
        <color theme="1"/>
        <rFont val="Times New Roman"/>
        <family val="1"/>
        <charset val="204"/>
      </rPr>
      <t xml:space="preserve"> (Гкал, Квт.час, куб.м)</t>
    </r>
  </si>
  <si>
    <t>Тариф (с учетом НДС), руб.</t>
  </si>
  <si>
    <t>Теплоснабжение, всего</t>
  </si>
  <si>
    <t>Электроснабжение, всего</t>
  </si>
  <si>
    <t>Водоснабжение, всего</t>
  </si>
  <si>
    <t>6.4.  Расчеты (обоснования) расходов на оплату аренды имущества</t>
  </si>
  <si>
    <t>Количество</t>
  </si>
  <si>
    <t>Ставка аренжной платы</t>
  </si>
  <si>
    <t>Стоимость с учетом НДС, руб.</t>
  </si>
  <si>
    <t>Аренда нежвижимого имущества</t>
  </si>
  <si>
    <t>Аренда движимого имущества</t>
  </si>
  <si>
    <t>6.5.  Расчеты (обоснования) расходов на оплату работ, услуг по содержанию имущества</t>
  </si>
  <si>
    <t>ООО "Электромонтажсервис" (тех.обслуживание системы электроснабжения)</t>
  </si>
  <si>
    <t>ООО "Электромонтажсервис" (тех.обслуживание ссредств пожарной сигнализации)</t>
  </si>
  <si>
    <t>6.6.  Расчеты (обоснования) расходов на оплату прочих работ, услуг</t>
  </si>
  <si>
    <t>Приобретение медикаментов</t>
  </si>
  <si>
    <t>Приобретение продуктов питания</t>
  </si>
  <si>
    <t>Увеличение стоимости ГСМ</t>
  </si>
  <si>
    <t>57,50 руб.на ребенка в месяц с учетом районного коэффициента</t>
  </si>
  <si>
    <t>Бюджетное общеобразовательное учреждение Кирилловского муниципального района "Алешинская основная школа"</t>
  </si>
  <si>
    <t>01</t>
  </si>
  <si>
    <t>Субсидия на иные цели  "Погашение кредиторской задолженности по прочим расходам"</t>
  </si>
  <si>
    <t>Субсидия  на обеспечение социальной поддержки детей из многодетных семей, приемных семей, имеющих в своем составе трех и более детей, по предоставлению денежных выплат на проезд и приобретение комплекта детской одежды</t>
  </si>
  <si>
    <t>0003</t>
  </si>
  <si>
    <t>0004</t>
  </si>
  <si>
    <t>0005</t>
  </si>
  <si>
    <t>0006</t>
  </si>
  <si>
    <t>На обеспечение питанием отдельных категорий обучающихся</t>
  </si>
  <si>
    <t>На содержание и обучение детей-сирот и детей, оставшихся без попечения родителей, детей с ограниченными возможностями здоровья, за время пребывания в муниципальном специальном (коррекционном) образовательном учреждении</t>
  </si>
  <si>
    <t>На реализацию мероприятий по обеспечению  комплексной безопасности образовательных учреждений</t>
  </si>
  <si>
    <t xml:space="preserve">На реализацию мероприятий по укреплению материально-технической базы образовательных учреждений </t>
  </si>
  <si>
    <t>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</si>
  <si>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0007</t>
  </si>
  <si>
    <t>0008</t>
  </si>
  <si>
    <t>0009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</si>
  <si>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</si>
  <si>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02</t>
  </si>
  <si>
    <t>03</t>
  </si>
  <si>
    <t>Пособия, компенсации и иные социальные выплаты гражданам, кроме публичных нормативных обязательств (выплаты многодетным)</t>
  </si>
  <si>
    <t>Оплата договора на бухгалтерское обслуживание</t>
  </si>
  <si>
    <t>Организация питания учащихся (аутсорсинг)</t>
  </si>
  <si>
    <t>Прочие работы и услуги</t>
  </si>
  <si>
    <t xml:space="preserve">Приобретение  основных средств  </t>
  </si>
  <si>
    <t>Строительные материалы</t>
  </si>
  <si>
    <t>Мягкий инвентарь</t>
  </si>
  <si>
    <t>Материальные запасы</t>
  </si>
  <si>
    <t>Прочие материалы</t>
  </si>
  <si>
    <t>6.7.  Расчеты (обоснования) расходов страхование.</t>
  </si>
  <si>
    <t>Страхование</t>
  </si>
  <si>
    <t>проверка строка 2600</t>
  </si>
  <si>
    <t>04</t>
  </si>
  <si>
    <t>руб.коп.</t>
  </si>
  <si>
    <t>Размер базы для начисления страховых взносов</t>
  </si>
  <si>
    <t>6.8.  Расчеты (обоснования) расходов на приобретение основных средств, материальных запасов</t>
  </si>
  <si>
    <t>30.06.20г.</t>
  </si>
  <si>
    <t>05.10.02</t>
  </si>
  <si>
    <t>На реализацию мероприятий "Энергосбережение на территории района"</t>
  </si>
  <si>
    <t>0010</t>
  </si>
  <si>
    <t>ок</t>
  </si>
  <si>
    <t>0011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</si>
  <si>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(обл. б-т)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</si>
  <si>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(район. б-т)</t>
  </si>
  <si>
    <t>05.01.02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</si>
  <si>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(федеральн. б-т)</t>
  </si>
  <si>
    <t>0012</t>
  </si>
  <si>
    <t>На реализацию мероприятий на обеспечение выплат ежемесячного денежного вознаграждения за классное руководство педагогическим работникам бюджетных и автономных организаций субъектов Российской Федерации и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</t>
  </si>
  <si>
    <t xml:space="preserve"> </t>
  </si>
  <si>
    <t>247</t>
  </si>
  <si>
    <t>0013</t>
  </si>
  <si>
    <t>2024 год</t>
  </si>
  <si>
    <t>Грошева А.Н.</t>
  </si>
  <si>
    <t>Прочие работы и услуги (Капитальный ремонт)</t>
  </si>
  <si>
    <t>(подпись)</t>
  </si>
  <si>
    <t>(фамилия, инициалы)</t>
  </si>
  <si>
    <t>0014</t>
  </si>
  <si>
    <t>0015</t>
  </si>
  <si>
    <t>Субсидия на 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</t>
  </si>
  <si>
    <t>Субсидия на 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 (р-он)</t>
  </si>
  <si>
    <t>05.11.23</t>
  </si>
  <si>
    <t>05.08.51 275.20.0216 кл рук</t>
  </si>
  <si>
    <t>2025 год</t>
  </si>
  <si>
    <t>Дератизация, дезинсекция</t>
  </si>
  <si>
    <t>"ООО СПМ-35" (тех.мониторинг АПС и СО)</t>
  </si>
  <si>
    <t>"Филиал ФГКУ "УВО ВНГ России" (тех.обслуживание тех.средств охраны</t>
  </si>
  <si>
    <t>"Охрана Росгвардии" (тех.обслуживание комплекса тех.средств</t>
  </si>
  <si>
    <t>"Кирилловская ЦРБ" (медосмотры)</t>
  </si>
  <si>
    <t>Субсидия на меры социальной поддержки детям мобилизованных граждан, освобождение от родительской платы за уход и присмотр в образовательных организациях, реализующих программы дошкольного образования</t>
  </si>
  <si>
    <t>Субсидия на меры социальной поддержки детям мобилизованных граждан, предоставление льготного питания обучающимся 5-11 классов общеобразовательных учреждений</t>
  </si>
  <si>
    <t>0016</t>
  </si>
  <si>
    <t xml:space="preserve">Обоснования (расчеты) плановых показателей по поступлениям от оказания услуг, работ, компенсации затрат учреждений
на  2024 год и на плановый период 2025 и 2026 годов </t>
  </si>
  <si>
    <t>на  2024 год
(на текущий 
финансовый год)</t>
  </si>
  <si>
    <t>на  2025 год 
(на первый год 
планового периода)</t>
  </si>
  <si>
    <t>на  2026 год 
(на второй год 
планового периода)</t>
  </si>
  <si>
    <t xml:space="preserve">Обоснования (расчеты) плановых показателей по поступлениям текущего характера
на  2024 год и на плановый период 2025 и 2026 годов </t>
  </si>
  <si>
    <t>Субсидия на проведение мероприятий по обеспечению условий для организации питания обучающихся в муниципальных образовательных организациях</t>
  </si>
  <si>
    <t>2026 год</t>
  </si>
  <si>
    <t>06.03.95 (375.20.0246) пит нач шк</t>
  </si>
  <si>
    <t>06.01.44 (375.20.0246) пит нач шк</t>
  </si>
  <si>
    <t>06.10.00 (375.20.0346)</t>
  </si>
  <si>
    <t>06.10.00 (375.20.0104)</t>
  </si>
  <si>
    <t>06.04.08 (375.20.0211)</t>
  </si>
  <si>
    <t>06.04.41 (375.20.0224)</t>
  </si>
  <si>
    <t>06.04.12 (375.20.0226)</t>
  </si>
  <si>
    <t>06.03.55 (375.20.0226)</t>
  </si>
  <si>
    <t>06.10.00 (375.20.0326)</t>
  </si>
  <si>
    <t>06.10.00 (375.20.0353)</t>
  </si>
  <si>
    <t>06.10.00  (375.20.0302)</t>
  </si>
  <si>
    <t>06.10.00  (375.20.0304)</t>
  </si>
  <si>
    <t>06.10.00  (375.20.0311)</t>
  </si>
  <si>
    <t>06.10.00  (375.20.0312)</t>
  </si>
  <si>
    <t>06.10.00  (375.20.0315)</t>
  </si>
  <si>
    <t>06.10.00 (375.20.0356)</t>
  </si>
  <si>
    <t>06.10.00. (375.20.0303)</t>
  </si>
  <si>
    <t>01.00.10. (375.20.0325)</t>
  </si>
  <si>
    <t>06.03.01 (375.20.0225)</t>
  </si>
  <si>
    <t>06.10.00 (375.20.0301)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</si>
</sst>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00"/>
  </numFmts>
  <fonts count="2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2"/>
      <charset val="204"/>
    </font>
    <font>
      <sz val="10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2"/>
      <charset val="204"/>
    </font>
    <font>
      <u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95">
    <xf numFmtId="0" fontId="0" fillId="0" borderId="0" xfId="0"/>
    <xf numFmtId="43" fontId="2" fillId="0" borderId="7" xfId="0" applyNumberFormat="1" applyFont="1" applyBorder="1" applyAlignment="1">
      <alignment horizontal="left" vertical="center" wrapText="1"/>
    </xf>
    <xf numFmtId="43" fontId="2" fillId="0" borderId="7" xfId="0" applyNumberFormat="1" applyFont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3" fontId="2" fillId="0" borderId="7" xfId="0" applyNumberFormat="1" applyFont="1" applyBorder="1" applyAlignment="1">
      <alignment vertical="center" wrapText="1"/>
    </xf>
    <xf numFmtId="43" fontId="2" fillId="0" borderId="10" xfId="0" applyNumberFormat="1" applyFont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3" fontId="2" fillId="0" borderId="10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43" fontId="4" fillId="0" borderId="0" xfId="0" applyNumberFormat="1" applyFont="1" applyAlignment="1">
      <alignment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43" fontId="4" fillId="0" borderId="7" xfId="0" applyNumberFormat="1" applyFont="1" applyBorder="1" applyAlignment="1">
      <alignment vertical="center" wrapText="1"/>
    </xf>
    <xf numFmtId="43" fontId="4" fillId="0" borderId="7" xfId="0" applyNumberFormat="1" applyFont="1" applyBorder="1" applyAlignment="1">
      <alignment horizontal="center" vertical="center" wrapText="1"/>
    </xf>
    <xf numFmtId="43" fontId="2" fillId="0" borderId="0" xfId="0" applyNumberFormat="1" applyFont="1" applyAlignment="1">
      <alignment vertical="center" wrapText="1"/>
    </xf>
    <xf numFmtId="49" fontId="4" fillId="0" borderId="7" xfId="0" applyNumberFormat="1" applyFont="1" applyBorder="1" applyAlignment="1">
      <alignment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43" fontId="5" fillId="0" borderId="7" xfId="0" applyNumberFormat="1" applyFont="1" applyBorder="1" applyAlignment="1">
      <alignment vertical="center" wrapText="1"/>
    </xf>
    <xf numFmtId="49" fontId="5" fillId="0" borderId="7" xfId="0" applyNumberFormat="1" applyFont="1" applyBorder="1" applyAlignment="1">
      <alignment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3" fontId="5" fillId="0" borderId="0" xfId="0" applyNumberFormat="1" applyFont="1" applyAlignment="1">
      <alignment vertical="center" wrapText="1"/>
    </xf>
    <xf numFmtId="43" fontId="4" fillId="3" borderId="0" xfId="0" applyNumberFormat="1" applyFont="1" applyFill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3" fontId="4" fillId="0" borderId="0" xfId="0" applyNumberFormat="1" applyFont="1" applyAlignment="1">
      <alignment horizontal="center" vertical="center" wrapText="1"/>
    </xf>
    <xf numFmtId="43" fontId="4" fillId="4" borderId="7" xfId="0" applyNumberFormat="1" applyFont="1" applyFill="1" applyBorder="1" applyAlignment="1">
      <alignment vertical="center" wrapText="1"/>
    </xf>
    <xf numFmtId="43" fontId="2" fillId="4" borderId="7" xfId="0" applyNumberFormat="1" applyFont="1" applyFill="1" applyBorder="1" applyAlignment="1">
      <alignment vertical="center" wrapText="1"/>
    </xf>
    <xf numFmtId="43" fontId="5" fillId="4" borderId="7" xfId="0" applyNumberFormat="1" applyFont="1" applyFill="1" applyBorder="1" applyAlignment="1">
      <alignment vertical="center" wrapText="1"/>
    </xf>
    <xf numFmtId="43" fontId="4" fillId="5" borderId="7" xfId="0" applyNumberFormat="1" applyFont="1" applyFill="1" applyBorder="1" applyAlignment="1">
      <alignment vertical="center" wrapText="1"/>
    </xf>
    <xf numFmtId="43" fontId="2" fillId="5" borderId="7" xfId="0" applyNumberFormat="1" applyFont="1" applyFill="1" applyBorder="1" applyAlignment="1">
      <alignment vertical="center" wrapText="1"/>
    </xf>
    <xf numFmtId="43" fontId="5" fillId="5" borderId="7" xfId="0" applyNumberFormat="1" applyFont="1" applyFill="1" applyBorder="1" applyAlignment="1">
      <alignment vertical="center" wrapText="1"/>
    </xf>
    <xf numFmtId="49" fontId="2" fillId="6" borderId="10" xfId="0" applyNumberFormat="1" applyFont="1" applyFill="1" applyBorder="1" applyAlignment="1">
      <alignment horizontal="center" vertical="center" wrapText="1"/>
    </xf>
    <xf numFmtId="43" fontId="4" fillId="6" borderId="7" xfId="0" applyNumberFormat="1" applyFont="1" applyFill="1" applyBorder="1" applyAlignment="1">
      <alignment vertical="center" wrapText="1"/>
    </xf>
    <xf numFmtId="43" fontId="2" fillId="6" borderId="7" xfId="0" applyNumberFormat="1" applyFont="1" applyFill="1" applyBorder="1" applyAlignment="1">
      <alignment vertical="center" wrapText="1"/>
    </xf>
    <xf numFmtId="43" fontId="5" fillId="6" borderId="7" xfId="0" applyNumberFormat="1" applyFont="1" applyFill="1" applyBorder="1" applyAlignment="1">
      <alignment vertical="center" wrapText="1"/>
    </xf>
    <xf numFmtId="43" fontId="4" fillId="3" borderId="7" xfId="0" applyNumberFormat="1" applyFont="1" applyFill="1" applyBorder="1" applyAlignment="1">
      <alignment vertical="center" wrapText="1"/>
    </xf>
    <xf numFmtId="43" fontId="2" fillId="3" borderId="7" xfId="0" applyNumberFormat="1" applyFont="1" applyFill="1" applyBorder="1" applyAlignment="1">
      <alignment vertical="center" wrapText="1"/>
    </xf>
    <xf numFmtId="43" fontId="5" fillId="3" borderId="7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/>
    <xf numFmtId="49" fontId="6" fillId="0" borderId="8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wrapText="1"/>
    </xf>
    <xf numFmtId="49" fontId="7" fillId="0" borderId="0" xfId="0" applyNumberFormat="1" applyFont="1" applyFill="1" applyBorder="1" applyAlignment="1"/>
    <xf numFmtId="0" fontId="10" fillId="0" borderId="0" xfId="0" applyFont="1" applyFill="1"/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/>
    <xf numFmtId="49" fontId="7" fillId="0" borderId="8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49" fontId="7" fillId="0" borderId="8" xfId="0" applyNumberFormat="1" applyFont="1" applyFill="1" applyBorder="1" applyAlignment="1">
      <alignment horizontal="right" vertical="center"/>
    </xf>
    <xf numFmtId="0" fontId="11" fillId="0" borderId="0" xfId="0" applyFont="1" applyFill="1"/>
    <xf numFmtId="0" fontId="10" fillId="0" borderId="0" xfId="0" applyFont="1" applyFill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center" vertical="center"/>
    </xf>
    <xf numFmtId="4" fontId="7" fillId="0" borderId="8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left" vertical="center" wrapText="1"/>
    </xf>
    <xf numFmtId="0" fontId="9" fillId="0" borderId="0" xfId="0" applyFont="1" applyFill="1" applyAlignment="1"/>
    <xf numFmtId="0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/>
    <xf numFmtId="0" fontId="6" fillId="0" borderId="0" xfId="0" applyNumberFormat="1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3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7" xfId="0" applyFont="1" applyBorder="1"/>
    <xf numFmtId="4" fontId="13" fillId="0" borderId="7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4" fontId="14" fillId="0" borderId="9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/>
    </xf>
    <xf numFmtId="49" fontId="14" fillId="0" borderId="7" xfId="0" applyNumberFormat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4" fillId="0" borderId="7" xfId="0" applyFont="1" applyBorder="1"/>
    <xf numFmtId="4" fontId="16" fillId="0" borderId="7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8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13" fillId="0" borderId="9" xfId="0" applyFont="1" applyBorder="1" applyAlignment="1">
      <alignment horizontal="left" wrapText="1"/>
    </xf>
    <xf numFmtId="0" fontId="12" fillId="0" borderId="5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0" borderId="7" xfId="0" applyFont="1" applyBorder="1" applyAlignment="1">
      <alignment horizontal="center"/>
    </xf>
    <xf numFmtId="0" fontId="17" fillId="0" borderId="7" xfId="0" applyFont="1" applyBorder="1" applyAlignment="1">
      <alignment vertical="center" wrapText="1"/>
    </xf>
    <xf numFmtId="49" fontId="18" fillId="0" borderId="8" xfId="0" applyNumberFormat="1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0" borderId="3" xfId="0" applyFont="1" applyBorder="1" applyAlignment="1">
      <alignment vertical="center" wrapText="1"/>
    </xf>
    <xf numFmtId="43" fontId="13" fillId="0" borderId="7" xfId="0" applyNumberFormat="1" applyFont="1" applyBorder="1" applyAlignment="1">
      <alignment horizontal="center" vertical="center"/>
    </xf>
    <xf numFmtId="43" fontId="13" fillId="0" borderId="7" xfId="0" applyNumberFormat="1" applyFont="1" applyBorder="1" applyAlignment="1">
      <alignment vertical="center"/>
    </xf>
    <xf numFmtId="43" fontId="14" fillId="0" borderId="7" xfId="0" applyNumberFormat="1" applyFont="1" applyBorder="1"/>
    <xf numFmtId="3" fontId="13" fillId="0" borderId="7" xfId="0" applyNumberFormat="1" applyFont="1" applyBorder="1" applyAlignment="1">
      <alignment horizontal="center"/>
    </xf>
    <xf numFmtId="165" fontId="13" fillId="0" borderId="7" xfId="0" applyNumberFormat="1" applyFont="1" applyBorder="1" applyAlignment="1">
      <alignment horizontal="center"/>
    </xf>
    <xf numFmtId="0" fontId="13" fillId="0" borderId="7" xfId="0" applyFont="1" applyBorder="1" applyAlignment="1">
      <alignment vertical="center"/>
    </xf>
    <xf numFmtId="4" fontId="14" fillId="0" borderId="0" xfId="0" applyNumberFormat="1" applyFont="1" applyBorder="1" applyAlignment="1">
      <alignment horizontal="center"/>
    </xf>
    <xf numFmtId="4" fontId="13" fillId="0" borderId="0" xfId="0" applyNumberFormat="1" applyFont="1"/>
    <xf numFmtId="0" fontId="18" fillId="0" borderId="0" xfId="0" applyNumberFormat="1" applyFont="1" applyFill="1" applyBorder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/>
    <xf numFmtId="49" fontId="18" fillId="0" borderId="5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left" vertical="center"/>
    </xf>
    <xf numFmtId="49" fontId="18" fillId="0" borderId="7" xfId="0" applyNumberFormat="1" applyFont="1" applyFill="1" applyBorder="1" applyAlignment="1">
      <alignment horizontal="center" vertical="center" wrapText="1"/>
    </xf>
    <xf numFmtId="49" fontId="18" fillId="0" borderId="8" xfId="0" applyNumberFormat="1" applyFont="1" applyFill="1" applyBorder="1" applyAlignment="1">
      <alignment horizontal="center" vertical="center" wrapText="1"/>
    </xf>
    <xf numFmtId="4" fontId="18" fillId="0" borderId="8" xfId="0" applyNumberFormat="1" applyFont="1" applyFill="1" applyBorder="1" applyAlignment="1">
      <alignment horizontal="center" vertical="center" wrapText="1"/>
    </xf>
    <xf numFmtId="4" fontId="18" fillId="0" borderId="7" xfId="0" applyNumberFormat="1" applyFont="1" applyFill="1" applyBorder="1" applyAlignment="1">
      <alignment horizontal="center" vertical="center" wrapText="1"/>
    </xf>
    <xf numFmtId="49" fontId="18" fillId="0" borderId="8" xfId="0" applyNumberFormat="1" applyFont="1" applyFill="1" applyBorder="1" applyAlignment="1">
      <alignment horizontal="right" vertical="center"/>
    </xf>
    <xf numFmtId="49" fontId="18" fillId="0" borderId="8" xfId="0" applyNumberFormat="1" applyFont="1" applyFill="1" applyBorder="1" applyAlignment="1">
      <alignment horizont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/>
    </xf>
    <xf numFmtId="4" fontId="18" fillId="0" borderId="8" xfId="0" applyNumberFormat="1" applyFont="1" applyFill="1" applyBorder="1" applyAlignment="1">
      <alignment horizontal="center" vertical="center"/>
    </xf>
    <xf numFmtId="4" fontId="18" fillId="0" borderId="7" xfId="0" applyNumberFormat="1" applyFont="1" applyFill="1" applyBorder="1" applyAlignment="1">
      <alignment horizontal="center" vertical="center"/>
    </xf>
    <xf numFmtId="49" fontId="18" fillId="0" borderId="7" xfId="0" applyNumberFormat="1" applyFont="1" applyFill="1" applyBorder="1" applyAlignment="1">
      <alignment horizontal="center"/>
    </xf>
    <xf numFmtId="0" fontId="18" fillId="0" borderId="8" xfId="0" applyFont="1" applyFill="1" applyBorder="1" applyAlignment="1">
      <alignment horizontal="right"/>
    </xf>
    <xf numFmtId="0" fontId="18" fillId="0" borderId="7" xfId="0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0" fontId="18" fillId="0" borderId="0" xfId="0" applyFont="1" applyFill="1" applyAlignment="1"/>
    <xf numFmtId="0" fontId="18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left" vertical="center"/>
    </xf>
    <xf numFmtId="4" fontId="13" fillId="0" borderId="7" xfId="0" applyNumberFormat="1" applyFont="1" applyBorder="1" applyAlignment="1">
      <alignment horizontal="center" vertical="center"/>
    </xf>
    <xf numFmtId="4" fontId="13" fillId="0" borderId="9" xfId="0" applyNumberFormat="1" applyFont="1" applyBorder="1" applyAlignment="1">
      <alignment horizontal="center" vertical="center"/>
    </xf>
    <xf numFmtId="0" fontId="17" fillId="0" borderId="0" xfId="0" applyFont="1" applyAlignment="1">
      <alignment wrapText="1"/>
    </xf>
    <xf numFmtId="0" fontId="18" fillId="0" borderId="5" xfId="0" applyFont="1" applyFill="1" applyBorder="1" applyAlignment="1">
      <alignment horizontal="right"/>
    </xf>
    <xf numFmtId="4" fontId="18" fillId="0" borderId="5" xfId="0" applyNumberFormat="1" applyFont="1" applyFill="1" applyBorder="1" applyAlignment="1">
      <alignment horizontal="center" vertical="center"/>
    </xf>
    <xf numFmtId="43" fontId="2" fillId="5" borderId="7" xfId="0" applyNumberFormat="1" applyFont="1" applyFill="1" applyBorder="1" applyAlignment="1">
      <alignment horizontal="center" vertical="center" wrapText="1"/>
    </xf>
    <xf numFmtId="43" fontId="2" fillId="5" borderId="10" xfId="0" applyNumberFormat="1" applyFont="1" applyFill="1" applyBorder="1" applyAlignment="1">
      <alignment horizontal="center" vertical="center" wrapText="1"/>
    </xf>
    <xf numFmtId="43" fontId="2" fillId="2" borderId="7" xfId="0" applyNumberFormat="1" applyFont="1" applyFill="1" applyBorder="1" applyAlignment="1">
      <alignment horizontal="center" vertical="center" wrapText="1"/>
    </xf>
    <xf numFmtId="43" fontId="2" fillId="2" borderId="10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wrapText="1"/>
    </xf>
    <xf numFmtId="49" fontId="12" fillId="0" borderId="7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0" borderId="7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49" fontId="18" fillId="0" borderId="5" xfId="0" applyNumberFormat="1" applyFont="1" applyFill="1" applyBorder="1" applyAlignment="1">
      <alignment horizontal="left" vertical="center" wrapText="1"/>
    </xf>
    <xf numFmtId="43" fontId="2" fillId="0" borderId="10" xfId="0" applyNumberFormat="1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4" fontId="2" fillId="0" borderId="10" xfId="0" applyNumberFormat="1" applyFont="1" applyFill="1" applyBorder="1" applyAlignment="1">
      <alignment horizontal="center" vertical="center" wrapText="1"/>
    </xf>
    <xf numFmtId="4" fontId="2" fillId="5" borderId="10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left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4" fontId="4" fillId="6" borderId="7" xfId="0" applyNumberFormat="1" applyFont="1" applyFill="1" applyBorder="1" applyAlignment="1">
      <alignment vertical="center" wrapText="1"/>
    </xf>
    <xf numFmtId="4" fontId="4" fillId="3" borderId="7" xfId="0" applyNumberFormat="1" applyFont="1" applyFill="1" applyBorder="1" applyAlignment="1">
      <alignment vertical="center" wrapText="1"/>
    </xf>
    <xf numFmtId="4" fontId="2" fillId="4" borderId="7" xfId="0" applyNumberFormat="1" applyFont="1" applyFill="1" applyBorder="1" applyAlignment="1">
      <alignment vertical="center" wrapText="1"/>
    </xf>
    <xf numFmtId="164" fontId="13" fillId="0" borderId="0" xfId="0" applyNumberFormat="1" applyFont="1"/>
    <xf numFmtId="43" fontId="1" fillId="0" borderId="17" xfId="0" applyNumberFormat="1" applyFont="1" applyBorder="1" applyAlignment="1">
      <alignment horizontal="center" vertical="center" wrapText="1"/>
    </xf>
    <xf numFmtId="43" fontId="4" fillId="3" borderId="1" xfId="0" applyNumberFormat="1" applyFont="1" applyFill="1" applyBorder="1" applyAlignment="1">
      <alignment horizontal="left" vertical="center" wrapText="1"/>
    </xf>
    <xf numFmtId="43" fontId="2" fillId="0" borderId="8" xfId="0" applyNumberFormat="1" applyFont="1" applyBorder="1" applyAlignment="1">
      <alignment horizontal="center" vertical="center" wrapText="1"/>
    </xf>
    <xf numFmtId="43" fontId="2" fillId="0" borderId="5" xfId="0" applyNumberFormat="1" applyFont="1" applyBorder="1" applyAlignment="1">
      <alignment horizontal="center" vertical="center" wrapText="1"/>
    </xf>
    <xf numFmtId="43" fontId="2" fillId="0" borderId="9" xfId="0" applyNumberFormat="1" applyFont="1" applyBorder="1" applyAlignment="1">
      <alignment horizontal="center" vertical="center" wrapText="1"/>
    </xf>
    <xf numFmtId="43" fontId="2" fillId="3" borderId="10" xfId="0" applyNumberFormat="1" applyFont="1" applyFill="1" applyBorder="1" applyAlignment="1">
      <alignment horizontal="center" vertical="center" wrapText="1"/>
    </xf>
    <xf numFmtId="43" fontId="2" fillId="3" borderId="11" xfId="0" applyNumberFormat="1" applyFont="1" applyFill="1" applyBorder="1" applyAlignment="1">
      <alignment horizontal="center" vertical="center" wrapText="1"/>
    </xf>
    <xf numFmtId="43" fontId="2" fillId="0" borderId="7" xfId="0" applyNumberFormat="1" applyFont="1" applyBorder="1" applyAlignment="1">
      <alignment horizontal="left" vertical="center" wrapText="1"/>
    </xf>
    <xf numFmtId="43" fontId="2" fillId="0" borderId="10" xfId="0" applyNumberFormat="1" applyFont="1" applyBorder="1" applyAlignment="1">
      <alignment horizontal="left" vertical="center" wrapText="1"/>
    </xf>
    <xf numFmtId="43" fontId="2" fillId="4" borderId="7" xfId="0" applyNumberFormat="1" applyFont="1" applyFill="1" applyBorder="1" applyAlignment="1">
      <alignment horizontal="center" vertical="center" wrapText="1"/>
    </xf>
    <xf numFmtId="43" fontId="2" fillId="4" borderId="10" xfId="0" applyNumberFormat="1" applyFont="1" applyFill="1" applyBorder="1" applyAlignment="1">
      <alignment horizontal="center" vertical="center" wrapText="1"/>
    </xf>
    <xf numFmtId="43" fontId="2" fillId="5" borderId="7" xfId="0" applyNumberFormat="1" applyFont="1" applyFill="1" applyBorder="1" applyAlignment="1">
      <alignment horizontal="center" vertical="center" wrapText="1"/>
    </xf>
    <xf numFmtId="43" fontId="2" fillId="5" borderId="10" xfId="0" applyNumberFormat="1" applyFont="1" applyFill="1" applyBorder="1" applyAlignment="1">
      <alignment horizontal="center" vertical="center" wrapText="1"/>
    </xf>
    <xf numFmtId="43" fontId="2" fillId="2" borderId="7" xfId="0" applyNumberFormat="1" applyFont="1" applyFill="1" applyBorder="1" applyAlignment="1">
      <alignment horizontal="center" vertical="center" wrapText="1"/>
    </xf>
    <xf numFmtId="43" fontId="2" fillId="2" borderId="10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/>
    </xf>
    <xf numFmtId="0" fontId="7" fillId="0" borderId="0" xfId="0" applyFont="1" applyFill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wrapText="1"/>
    </xf>
    <xf numFmtId="49" fontId="7" fillId="0" borderId="5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left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13" fillId="0" borderId="9" xfId="0" applyFont="1" applyBorder="1" applyAlignment="1">
      <alignment horizontal="left" wrapText="1"/>
    </xf>
    <xf numFmtId="0" fontId="14" fillId="0" borderId="8" xfId="0" applyFont="1" applyBorder="1" applyAlignment="1">
      <alignment horizontal="right"/>
    </xf>
    <xf numFmtId="0" fontId="14" fillId="0" borderId="5" xfId="0" applyFont="1" applyBorder="1" applyAlignment="1">
      <alignment horizontal="right"/>
    </xf>
    <xf numFmtId="0" fontId="14" fillId="0" borderId="9" xfId="0" applyFont="1" applyBorder="1" applyAlignment="1">
      <alignment horizontal="right"/>
    </xf>
    <xf numFmtId="0" fontId="13" fillId="0" borderId="8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8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4" fillId="0" borderId="7" xfId="0" applyFont="1" applyBorder="1" applyAlignment="1">
      <alignment horizontal="right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4" xfId="0" applyFont="1" applyBorder="1" applyAlignment="1">
      <alignment horizontal="left" wrapText="1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4" fillId="0" borderId="8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  <xf numFmtId="0" fontId="14" fillId="0" borderId="0" xfId="0" applyFont="1" applyAlignment="1">
      <alignment horizont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49" fontId="18" fillId="0" borderId="5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4"/>
  <sheetViews>
    <sheetView tabSelected="1" topLeftCell="A48" workbookViewId="0">
      <pane xSplit="3" ySplit="2" topLeftCell="AA50" activePane="bottomRight" state="frozen"/>
      <selection activeCell="A48" sqref="A48"/>
      <selection pane="topRight" activeCell="D48" sqref="D48"/>
      <selection pane="bottomLeft" activeCell="A50" sqref="A50"/>
      <selection pane="bottomRight" activeCell="AL50" sqref="AL50"/>
    </sheetView>
  </sheetViews>
  <sheetFormatPr defaultColWidth="8.88671875" defaultRowHeight="12"/>
  <cols>
    <col min="1" max="1" width="23.6640625" style="14" customWidth="1"/>
    <col min="2" max="2" width="7.33203125" style="14" customWidth="1"/>
    <col min="3" max="3" width="8.88671875" style="32"/>
    <col min="4" max="4" width="13.33203125" style="14" customWidth="1"/>
    <col min="5" max="5" width="8.88671875" style="14" customWidth="1"/>
    <col min="6" max="6" width="10.33203125" style="14" customWidth="1"/>
    <col min="7" max="7" width="9.109375" style="14" customWidth="1"/>
    <col min="8" max="8" width="8.88671875" style="14" customWidth="1"/>
    <col min="9" max="9" width="9.109375" style="14" customWidth="1"/>
    <col min="10" max="10" width="10.33203125" style="14" customWidth="1"/>
    <col min="11" max="11" width="9.109375" style="14" hidden="1" customWidth="1"/>
    <col min="12" max="12" width="8.44140625" style="14" hidden="1" customWidth="1"/>
    <col min="13" max="13" width="10.33203125" style="14" hidden="1" customWidth="1"/>
    <col min="14" max="14" width="9.88671875" style="14" hidden="1" customWidth="1"/>
    <col min="15" max="15" width="9.88671875" style="14" customWidth="1"/>
    <col min="16" max="16" width="10.109375" style="14" customWidth="1"/>
    <col min="17" max="17" width="9.88671875" style="14" customWidth="1"/>
    <col min="18" max="18" width="11" style="14" bestFit="1" customWidth="1"/>
    <col min="19" max="20" width="10.33203125" style="14" customWidth="1"/>
    <col min="21" max="21" width="11.109375" style="14" customWidth="1"/>
    <col min="22" max="22" width="11" style="14" customWidth="1"/>
    <col min="23" max="29" width="9.6640625" style="14" customWidth="1"/>
    <col min="30" max="30" width="11.77734375" style="14" customWidth="1"/>
    <col min="31" max="33" width="9.5546875" style="14" customWidth="1"/>
    <col min="34" max="34" width="10.44140625" style="14" customWidth="1"/>
    <col min="35" max="35" width="9.77734375" style="14" customWidth="1"/>
    <col min="36" max="36" width="10.5546875" style="14" customWidth="1"/>
    <col min="37" max="37" width="10.109375" style="14" customWidth="1"/>
    <col min="38" max="38" width="9.6640625" style="14" customWidth="1"/>
    <col min="39" max="39" width="13.21875" style="14" customWidth="1"/>
    <col min="40" max="40" width="10.33203125" style="14" hidden="1" customWidth="1"/>
    <col min="41" max="41" width="7.33203125" style="14" customWidth="1"/>
    <col min="42" max="42" width="8.88671875" style="32" customWidth="1"/>
    <col min="43" max="43" width="8.88671875" style="14" customWidth="1"/>
    <col min="44" max="44" width="10" style="14" customWidth="1"/>
    <col min="45" max="46" width="8.88671875" style="14" customWidth="1"/>
    <col min="47" max="47" width="10" style="14" customWidth="1"/>
    <col min="48" max="48" width="11" style="14" bestFit="1" customWidth="1"/>
    <col min="49" max="16384" width="8.88671875" style="14"/>
  </cols>
  <sheetData>
    <row r="1" spans="1:48" ht="17.399999999999999" customHeight="1">
      <c r="A1" s="203" t="s">
        <v>124</v>
      </c>
      <c r="B1" s="203"/>
      <c r="C1" s="203"/>
      <c r="D1" s="203"/>
      <c r="E1" s="203"/>
      <c r="AP1" s="14"/>
    </row>
    <row r="2" spans="1:48" ht="12" customHeight="1">
      <c r="A2" s="209" t="s">
        <v>38</v>
      </c>
      <c r="B2" s="1"/>
      <c r="C2" s="2"/>
      <c r="D2" s="204" t="s">
        <v>13</v>
      </c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6"/>
      <c r="R2" s="215" t="s">
        <v>14</v>
      </c>
      <c r="S2" s="204" t="s">
        <v>15</v>
      </c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6"/>
      <c r="AM2" s="215" t="s">
        <v>16</v>
      </c>
      <c r="AN2" s="174"/>
      <c r="AO2" s="1"/>
      <c r="AP2" s="2"/>
      <c r="AQ2" s="204" t="s">
        <v>17</v>
      </c>
      <c r="AR2" s="205"/>
      <c r="AS2" s="205"/>
      <c r="AT2" s="205"/>
      <c r="AU2" s="206"/>
      <c r="AV2" s="207" t="s">
        <v>18</v>
      </c>
    </row>
    <row r="3" spans="1:48" ht="48">
      <c r="A3" s="210"/>
      <c r="B3" s="7" t="s">
        <v>55</v>
      </c>
      <c r="C3" s="9" t="s">
        <v>39</v>
      </c>
      <c r="D3" s="8" t="s">
        <v>40</v>
      </c>
      <c r="E3" s="8" t="s">
        <v>41</v>
      </c>
      <c r="F3" s="8" t="s">
        <v>42</v>
      </c>
      <c r="G3" s="8" t="s">
        <v>43</v>
      </c>
      <c r="H3" s="8" t="s">
        <v>44</v>
      </c>
      <c r="I3" s="8" t="s">
        <v>45</v>
      </c>
      <c r="J3" s="8" t="s">
        <v>46</v>
      </c>
      <c r="K3" s="8" t="s">
        <v>47</v>
      </c>
      <c r="L3" s="8" t="s">
        <v>19</v>
      </c>
      <c r="M3" s="8" t="s">
        <v>46</v>
      </c>
      <c r="N3" s="8"/>
      <c r="O3" s="8"/>
      <c r="P3" s="8" t="s">
        <v>125</v>
      </c>
      <c r="Q3" s="8"/>
      <c r="R3" s="216"/>
      <c r="S3" s="9" t="s">
        <v>20</v>
      </c>
      <c r="T3" s="9" t="s">
        <v>20</v>
      </c>
      <c r="U3" s="9" t="s">
        <v>21</v>
      </c>
      <c r="V3" s="9" t="s">
        <v>26</v>
      </c>
      <c r="W3" s="9" t="s">
        <v>22</v>
      </c>
      <c r="X3" s="15" t="s">
        <v>23</v>
      </c>
      <c r="Y3" s="15" t="s">
        <v>24</v>
      </c>
      <c r="Z3" s="15"/>
      <c r="AA3" s="15"/>
      <c r="AB3" s="15" t="s">
        <v>25</v>
      </c>
      <c r="AC3" s="9" t="s">
        <v>29</v>
      </c>
      <c r="AD3" s="9" t="s">
        <v>48</v>
      </c>
      <c r="AE3" s="9" t="s">
        <v>49</v>
      </c>
      <c r="AF3" s="9" t="s">
        <v>50</v>
      </c>
      <c r="AG3" s="9" t="s">
        <v>51</v>
      </c>
      <c r="AH3" s="9" t="s">
        <v>27</v>
      </c>
      <c r="AI3" s="9" t="s">
        <v>28</v>
      </c>
      <c r="AJ3" s="15" t="s">
        <v>30</v>
      </c>
      <c r="AK3" s="9" t="s">
        <v>31</v>
      </c>
      <c r="AL3" s="9" t="s">
        <v>32</v>
      </c>
      <c r="AM3" s="216"/>
      <c r="AN3" s="175"/>
      <c r="AO3" s="7" t="s">
        <v>55</v>
      </c>
      <c r="AP3" s="9" t="s">
        <v>39</v>
      </c>
      <c r="AQ3" s="3" t="s">
        <v>33</v>
      </c>
      <c r="AR3" s="4" t="s">
        <v>34</v>
      </c>
      <c r="AS3" s="5" t="s">
        <v>35</v>
      </c>
      <c r="AT3" s="5" t="s">
        <v>36</v>
      </c>
      <c r="AU3" s="8" t="s">
        <v>37</v>
      </c>
      <c r="AV3" s="208"/>
    </row>
    <row r="4" spans="1:48">
      <c r="A4" s="16" t="s">
        <v>52</v>
      </c>
      <c r="B4" s="16"/>
      <c r="C4" s="17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7"/>
      <c r="AQ4" s="16"/>
      <c r="AR4" s="16"/>
      <c r="AS4" s="16"/>
      <c r="AT4" s="16"/>
      <c r="AU4" s="16"/>
      <c r="AV4" s="16"/>
    </row>
    <row r="5" spans="1:48">
      <c r="A5" s="6" t="s">
        <v>53</v>
      </c>
      <c r="B5" s="6"/>
      <c r="C5" s="17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6"/>
      <c r="AP5" s="17"/>
      <c r="AQ5" s="16"/>
      <c r="AR5" s="16"/>
      <c r="AS5" s="16"/>
      <c r="AT5" s="16"/>
      <c r="AU5" s="16"/>
      <c r="AV5" s="16"/>
    </row>
    <row r="6" spans="1:48" s="18" customFormat="1">
      <c r="A6" s="6" t="s">
        <v>59</v>
      </c>
      <c r="B6" s="6"/>
      <c r="C6" s="2"/>
      <c r="D6" s="6">
        <f>SUM(D7:D8)</f>
        <v>0</v>
      </c>
      <c r="E6" s="6">
        <f t="shared" ref="E6:AV6" si="0">SUM(E7:E8)</f>
        <v>0</v>
      </c>
      <c r="F6" s="6">
        <f t="shared" si="0"/>
        <v>0</v>
      </c>
      <c r="G6" s="6">
        <f t="shared" si="0"/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  <c r="M6" s="6">
        <f t="shared" ref="M6" si="1">SUM(M7:M8)</f>
        <v>0</v>
      </c>
      <c r="N6" s="6"/>
      <c r="O6" s="6"/>
      <c r="P6" s="6">
        <f t="shared" si="0"/>
        <v>0</v>
      </c>
      <c r="Q6" s="6">
        <f t="shared" si="0"/>
        <v>0</v>
      </c>
      <c r="R6" s="6">
        <f t="shared" si="0"/>
        <v>0</v>
      </c>
      <c r="S6" s="6">
        <f t="shared" si="0"/>
        <v>0</v>
      </c>
      <c r="T6" s="6">
        <f t="shared" ref="T6" si="2">SUM(T7:T8)</f>
        <v>0</v>
      </c>
      <c r="U6" s="6">
        <f t="shared" si="0"/>
        <v>0</v>
      </c>
      <c r="V6" s="6">
        <f t="shared" si="0"/>
        <v>0</v>
      </c>
      <c r="W6" s="6">
        <f t="shared" si="0"/>
        <v>0</v>
      </c>
      <c r="X6" s="6">
        <f t="shared" si="0"/>
        <v>0</v>
      </c>
      <c r="Y6" s="6">
        <f t="shared" si="0"/>
        <v>0</v>
      </c>
      <c r="Z6" s="6"/>
      <c r="AA6" s="6"/>
      <c r="AB6" s="6">
        <f t="shared" si="0"/>
        <v>0</v>
      </c>
      <c r="AC6" s="6">
        <f t="shared" si="0"/>
        <v>0</v>
      </c>
      <c r="AD6" s="6">
        <f t="shared" si="0"/>
        <v>0</v>
      </c>
      <c r="AE6" s="6">
        <f t="shared" si="0"/>
        <v>0</v>
      </c>
      <c r="AF6" s="6">
        <f t="shared" si="0"/>
        <v>0</v>
      </c>
      <c r="AG6" s="6">
        <f t="shared" si="0"/>
        <v>0</v>
      </c>
      <c r="AH6" s="6">
        <f t="shared" si="0"/>
        <v>0</v>
      </c>
      <c r="AI6" s="6">
        <f t="shared" si="0"/>
        <v>0</v>
      </c>
      <c r="AJ6" s="6">
        <f t="shared" si="0"/>
        <v>0</v>
      </c>
      <c r="AK6" s="6">
        <f t="shared" si="0"/>
        <v>0</v>
      </c>
      <c r="AL6" s="6">
        <f t="shared" si="0"/>
        <v>0</v>
      </c>
      <c r="AM6" s="6">
        <f t="shared" si="0"/>
        <v>0</v>
      </c>
      <c r="AN6" s="6"/>
      <c r="AO6" s="6"/>
      <c r="AP6" s="2"/>
      <c r="AQ6" s="6">
        <f t="shared" si="0"/>
        <v>0</v>
      </c>
      <c r="AR6" s="6">
        <f t="shared" si="0"/>
        <v>0</v>
      </c>
      <c r="AS6" s="6">
        <f t="shared" si="0"/>
        <v>0</v>
      </c>
      <c r="AT6" s="6">
        <f t="shared" si="0"/>
        <v>0</v>
      </c>
      <c r="AU6" s="6">
        <f t="shared" si="0"/>
        <v>0</v>
      </c>
      <c r="AV6" s="6">
        <f t="shared" si="0"/>
        <v>0</v>
      </c>
    </row>
    <row r="7" spans="1:48">
      <c r="A7" s="16" t="s">
        <v>54</v>
      </c>
      <c r="B7" s="19">
        <v>111</v>
      </c>
      <c r="C7" s="20" t="s">
        <v>56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9">
        <v>111</v>
      </c>
      <c r="AP7" s="20" t="s">
        <v>56</v>
      </c>
      <c r="AQ7" s="16"/>
      <c r="AR7" s="16"/>
      <c r="AS7" s="16"/>
      <c r="AT7" s="16"/>
      <c r="AU7" s="16"/>
      <c r="AV7" s="16"/>
    </row>
    <row r="8" spans="1:48">
      <c r="A8" s="16" t="s">
        <v>60</v>
      </c>
      <c r="B8" s="19" t="s">
        <v>57</v>
      </c>
      <c r="C8" s="20" t="s">
        <v>58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9" t="s">
        <v>57</v>
      </c>
      <c r="AP8" s="20" t="s">
        <v>58</v>
      </c>
      <c r="AQ8" s="16"/>
      <c r="AR8" s="16"/>
      <c r="AS8" s="16"/>
      <c r="AT8" s="16"/>
      <c r="AU8" s="16"/>
      <c r="AV8" s="16"/>
    </row>
    <row r="9" spans="1:48" s="18" customFormat="1">
      <c r="A9" s="6" t="s">
        <v>61</v>
      </c>
      <c r="B9" s="21"/>
      <c r="C9" s="22"/>
      <c r="D9" s="6">
        <f>SUM(D10:D12)</f>
        <v>0</v>
      </c>
      <c r="E9" s="6">
        <f t="shared" ref="E9:AV9" si="3">SUM(E10:E12)</f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  <c r="I9" s="6">
        <f t="shared" si="3"/>
        <v>0</v>
      </c>
      <c r="J9" s="6">
        <f t="shared" si="3"/>
        <v>0</v>
      </c>
      <c r="K9" s="6">
        <f t="shared" si="3"/>
        <v>0</v>
      </c>
      <c r="L9" s="6">
        <f t="shared" si="3"/>
        <v>0</v>
      </c>
      <c r="M9" s="6">
        <f t="shared" ref="M9" si="4">SUM(M10:M12)</f>
        <v>0</v>
      </c>
      <c r="N9" s="6"/>
      <c r="O9" s="6"/>
      <c r="P9" s="6">
        <f t="shared" si="3"/>
        <v>0</v>
      </c>
      <c r="Q9" s="6">
        <f t="shared" si="3"/>
        <v>0</v>
      </c>
      <c r="R9" s="6">
        <f t="shared" si="3"/>
        <v>0</v>
      </c>
      <c r="S9" s="6">
        <f t="shared" si="3"/>
        <v>0</v>
      </c>
      <c r="T9" s="6">
        <f t="shared" ref="T9" si="5">SUM(T10:T12)</f>
        <v>0</v>
      </c>
      <c r="U9" s="6">
        <f t="shared" si="3"/>
        <v>0</v>
      </c>
      <c r="V9" s="6">
        <f t="shared" si="3"/>
        <v>0</v>
      </c>
      <c r="W9" s="6">
        <f t="shared" si="3"/>
        <v>0</v>
      </c>
      <c r="X9" s="6">
        <f t="shared" si="3"/>
        <v>0</v>
      </c>
      <c r="Y9" s="6">
        <f t="shared" si="3"/>
        <v>0</v>
      </c>
      <c r="Z9" s="6"/>
      <c r="AA9" s="6"/>
      <c r="AB9" s="6">
        <f t="shared" si="3"/>
        <v>0</v>
      </c>
      <c r="AC9" s="6">
        <f t="shared" si="3"/>
        <v>0</v>
      </c>
      <c r="AD9" s="6">
        <f t="shared" si="3"/>
        <v>0</v>
      </c>
      <c r="AE9" s="6">
        <f t="shared" si="3"/>
        <v>0</v>
      </c>
      <c r="AF9" s="6">
        <f t="shared" si="3"/>
        <v>0</v>
      </c>
      <c r="AG9" s="6">
        <f t="shared" si="3"/>
        <v>0</v>
      </c>
      <c r="AH9" s="6">
        <f t="shared" si="3"/>
        <v>0</v>
      </c>
      <c r="AI9" s="6">
        <f t="shared" si="3"/>
        <v>0</v>
      </c>
      <c r="AJ9" s="6">
        <f t="shared" si="3"/>
        <v>0</v>
      </c>
      <c r="AK9" s="6">
        <f t="shared" si="3"/>
        <v>0</v>
      </c>
      <c r="AL9" s="6">
        <f t="shared" si="3"/>
        <v>0</v>
      </c>
      <c r="AM9" s="6">
        <f t="shared" si="3"/>
        <v>0</v>
      </c>
      <c r="AN9" s="6"/>
      <c r="AO9" s="21"/>
      <c r="AP9" s="22"/>
      <c r="AQ9" s="6">
        <f t="shared" si="3"/>
        <v>0</v>
      </c>
      <c r="AR9" s="6">
        <f t="shared" si="3"/>
        <v>0</v>
      </c>
      <c r="AS9" s="6">
        <f t="shared" si="3"/>
        <v>0</v>
      </c>
      <c r="AT9" s="6">
        <f t="shared" si="3"/>
        <v>0</v>
      </c>
      <c r="AU9" s="6">
        <f t="shared" si="3"/>
        <v>0</v>
      </c>
      <c r="AV9" s="6">
        <f t="shared" si="3"/>
        <v>0</v>
      </c>
    </row>
    <row r="10" spans="1:48">
      <c r="A10" s="16" t="s">
        <v>63</v>
      </c>
      <c r="B10" s="19" t="s">
        <v>65</v>
      </c>
      <c r="C10" s="20" t="s">
        <v>64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9" t="s">
        <v>65</v>
      </c>
      <c r="AP10" s="20" t="s">
        <v>64</v>
      </c>
      <c r="AQ10" s="16"/>
      <c r="AR10" s="16"/>
      <c r="AS10" s="16"/>
      <c r="AT10" s="16"/>
      <c r="AU10" s="16"/>
      <c r="AV10" s="16"/>
    </row>
    <row r="11" spans="1:48">
      <c r="A11" s="16" t="s">
        <v>62</v>
      </c>
      <c r="B11" s="19" t="s">
        <v>65</v>
      </c>
      <c r="C11" s="20" t="s">
        <v>66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9" t="s">
        <v>65</v>
      </c>
      <c r="AP11" s="20" t="s">
        <v>66</v>
      </c>
      <c r="AQ11" s="16"/>
      <c r="AR11" s="16"/>
      <c r="AS11" s="16"/>
      <c r="AT11" s="16"/>
      <c r="AU11" s="16"/>
      <c r="AV11" s="16"/>
    </row>
    <row r="12" spans="1:48">
      <c r="A12" s="16" t="s">
        <v>67</v>
      </c>
      <c r="B12" s="19" t="s">
        <v>65</v>
      </c>
      <c r="C12" s="20" t="s">
        <v>68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9" t="s">
        <v>65</v>
      </c>
      <c r="AP12" s="20" t="s">
        <v>68</v>
      </c>
      <c r="AQ12" s="16"/>
      <c r="AR12" s="16"/>
      <c r="AS12" s="16"/>
      <c r="AT12" s="16"/>
      <c r="AU12" s="16"/>
      <c r="AV12" s="16"/>
    </row>
    <row r="13" spans="1:48" s="18" customFormat="1">
      <c r="A13" s="6" t="s">
        <v>69</v>
      </c>
      <c r="B13" s="21" t="s">
        <v>70</v>
      </c>
      <c r="C13" s="22" t="s">
        <v>71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21" t="s">
        <v>70</v>
      </c>
      <c r="AP13" s="22" t="s">
        <v>71</v>
      </c>
      <c r="AQ13" s="6"/>
      <c r="AR13" s="6"/>
      <c r="AS13" s="6"/>
      <c r="AT13" s="6"/>
      <c r="AU13" s="6"/>
      <c r="AV13" s="6"/>
    </row>
    <row r="14" spans="1:48" s="18" customFormat="1" ht="24">
      <c r="A14" s="6" t="s">
        <v>75</v>
      </c>
      <c r="B14" s="23" t="s">
        <v>76</v>
      </c>
      <c r="C14" s="22"/>
      <c r="D14" s="6">
        <f>SUM(D15:D16)</f>
        <v>0</v>
      </c>
      <c r="E14" s="6">
        <f t="shared" ref="E14:AV14" si="6">SUM(E15:E16)</f>
        <v>0</v>
      </c>
      <c r="F14" s="6">
        <f t="shared" si="6"/>
        <v>0</v>
      </c>
      <c r="G14" s="6">
        <f t="shared" si="6"/>
        <v>0</v>
      </c>
      <c r="H14" s="6">
        <f t="shared" si="6"/>
        <v>0</v>
      </c>
      <c r="I14" s="6">
        <f t="shared" si="6"/>
        <v>0</v>
      </c>
      <c r="J14" s="6">
        <f t="shared" si="6"/>
        <v>0</v>
      </c>
      <c r="K14" s="6">
        <f t="shared" si="6"/>
        <v>0</v>
      </c>
      <c r="L14" s="6">
        <f t="shared" si="6"/>
        <v>0</v>
      </c>
      <c r="M14" s="6">
        <f t="shared" ref="M14" si="7">SUM(M15:M16)</f>
        <v>0</v>
      </c>
      <c r="N14" s="6"/>
      <c r="O14" s="6"/>
      <c r="P14" s="6">
        <f t="shared" si="6"/>
        <v>0</v>
      </c>
      <c r="Q14" s="6">
        <f t="shared" si="6"/>
        <v>0</v>
      </c>
      <c r="R14" s="6">
        <f t="shared" si="6"/>
        <v>0</v>
      </c>
      <c r="S14" s="6">
        <f t="shared" si="6"/>
        <v>0</v>
      </c>
      <c r="T14" s="6">
        <f t="shared" ref="T14" si="8">SUM(T15:T16)</f>
        <v>0</v>
      </c>
      <c r="U14" s="6">
        <f t="shared" si="6"/>
        <v>0</v>
      </c>
      <c r="V14" s="6">
        <f t="shared" si="6"/>
        <v>0</v>
      </c>
      <c r="W14" s="6">
        <f t="shared" si="6"/>
        <v>0</v>
      </c>
      <c r="X14" s="6">
        <f t="shared" si="6"/>
        <v>0</v>
      </c>
      <c r="Y14" s="6">
        <f t="shared" si="6"/>
        <v>0</v>
      </c>
      <c r="Z14" s="6"/>
      <c r="AA14" s="6"/>
      <c r="AB14" s="6">
        <f t="shared" si="6"/>
        <v>0</v>
      </c>
      <c r="AC14" s="6">
        <f t="shared" si="6"/>
        <v>0</v>
      </c>
      <c r="AD14" s="6">
        <f t="shared" si="6"/>
        <v>0</v>
      </c>
      <c r="AE14" s="6">
        <f t="shared" si="6"/>
        <v>0</v>
      </c>
      <c r="AF14" s="6">
        <f t="shared" si="6"/>
        <v>0</v>
      </c>
      <c r="AG14" s="6">
        <f t="shared" si="6"/>
        <v>0</v>
      </c>
      <c r="AH14" s="6">
        <f t="shared" si="6"/>
        <v>0</v>
      </c>
      <c r="AI14" s="6">
        <f t="shared" si="6"/>
        <v>0</v>
      </c>
      <c r="AJ14" s="6">
        <f t="shared" si="6"/>
        <v>0</v>
      </c>
      <c r="AK14" s="6">
        <f t="shared" si="6"/>
        <v>0</v>
      </c>
      <c r="AL14" s="6">
        <f t="shared" si="6"/>
        <v>0</v>
      </c>
      <c r="AM14" s="6">
        <f t="shared" si="6"/>
        <v>0</v>
      </c>
      <c r="AN14" s="6"/>
      <c r="AO14" s="23" t="s">
        <v>76</v>
      </c>
      <c r="AP14" s="22"/>
      <c r="AQ14" s="6">
        <f t="shared" si="6"/>
        <v>0</v>
      </c>
      <c r="AR14" s="6">
        <f t="shared" si="6"/>
        <v>0</v>
      </c>
      <c r="AS14" s="6">
        <f t="shared" si="6"/>
        <v>0</v>
      </c>
      <c r="AT14" s="6">
        <f t="shared" si="6"/>
        <v>0</v>
      </c>
      <c r="AU14" s="6">
        <f t="shared" si="6"/>
        <v>0</v>
      </c>
      <c r="AV14" s="6">
        <f t="shared" si="6"/>
        <v>0</v>
      </c>
    </row>
    <row r="15" spans="1:48" ht="24">
      <c r="A15" s="16" t="s">
        <v>77</v>
      </c>
      <c r="B15" s="24" t="s">
        <v>74</v>
      </c>
      <c r="C15" s="20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24" t="s">
        <v>74</v>
      </c>
      <c r="AP15" s="20"/>
      <c r="AQ15" s="16"/>
      <c r="AR15" s="16"/>
      <c r="AS15" s="16"/>
      <c r="AT15" s="16"/>
      <c r="AU15" s="16"/>
      <c r="AV15" s="16"/>
    </row>
    <row r="16" spans="1:48" ht="24">
      <c r="A16" s="16" t="s">
        <v>73</v>
      </c>
      <c r="B16" s="24" t="s">
        <v>72</v>
      </c>
      <c r="C16" s="20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24" t="s">
        <v>72</v>
      </c>
      <c r="AP16" s="20"/>
      <c r="AQ16" s="16"/>
      <c r="AR16" s="16"/>
      <c r="AS16" s="16"/>
      <c r="AT16" s="16"/>
      <c r="AU16" s="16"/>
      <c r="AV16" s="16"/>
    </row>
    <row r="17" spans="1:48" s="18" customFormat="1" ht="24">
      <c r="A17" s="10" t="s">
        <v>78</v>
      </c>
      <c r="B17" s="13">
        <v>850</v>
      </c>
      <c r="C17" s="13"/>
      <c r="D17" s="6">
        <f>SUM(D18:D21)</f>
        <v>0</v>
      </c>
      <c r="E17" s="6">
        <f t="shared" ref="E17:AV17" si="9">SUM(E18:E21)</f>
        <v>0</v>
      </c>
      <c r="F17" s="6">
        <f t="shared" si="9"/>
        <v>0</v>
      </c>
      <c r="G17" s="6">
        <f t="shared" si="9"/>
        <v>0</v>
      </c>
      <c r="H17" s="6">
        <f t="shared" si="9"/>
        <v>0</v>
      </c>
      <c r="I17" s="6">
        <f t="shared" si="9"/>
        <v>0</v>
      </c>
      <c r="J17" s="6">
        <f t="shared" si="9"/>
        <v>0</v>
      </c>
      <c r="K17" s="6">
        <f t="shared" si="9"/>
        <v>0</v>
      </c>
      <c r="L17" s="6">
        <f t="shared" si="9"/>
        <v>0</v>
      </c>
      <c r="M17" s="6">
        <f t="shared" ref="M17" si="10">SUM(M18:M21)</f>
        <v>0</v>
      </c>
      <c r="N17" s="6"/>
      <c r="O17" s="6"/>
      <c r="P17" s="6">
        <f t="shared" si="9"/>
        <v>0</v>
      </c>
      <c r="Q17" s="6">
        <f t="shared" si="9"/>
        <v>0</v>
      </c>
      <c r="R17" s="6">
        <f t="shared" si="9"/>
        <v>0</v>
      </c>
      <c r="S17" s="6">
        <f t="shared" si="9"/>
        <v>0</v>
      </c>
      <c r="T17" s="6">
        <f t="shared" ref="T17" si="11">SUM(T18:T21)</f>
        <v>0</v>
      </c>
      <c r="U17" s="6">
        <f t="shared" si="9"/>
        <v>0</v>
      </c>
      <c r="V17" s="6">
        <f t="shared" si="9"/>
        <v>0</v>
      </c>
      <c r="W17" s="6">
        <f t="shared" si="9"/>
        <v>0</v>
      </c>
      <c r="X17" s="6">
        <f t="shared" si="9"/>
        <v>0</v>
      </c>
      <c r="Y17" s="6">
        <f t="shared" si="9"/>
        <v>0</v>
      </c>
      <c r="Z17" s="6"/>
      <c r="AA17" s="6"/>
      <c r="AB17" s="6">
        <f t="shared" si="9"/>
        <v>0</v>
      </c>
      <c r="AC17" s="6">
        <f t="shared" si="9"/>
        <v>0</v>
      </c>
      <c r="AD17" s="6">
        <f t="shared" si="9"/>
        <v>0</v>
      </c>
      <c r="AE17" s="6">
        <f t="shared" si="9"/>
        <v>0</v>
      </c>
      <c r="AF17" s="6">
        <f t="shared" si="9"/>
        <v>0</v>
      </c>
      <c r="AG17" s="6">
        <f t="shared" si="9"/>
        <v>0</v>
      </c>
      <c r="AH17" s="6">
        <f t="shared" si="9"/>
        <v>0</v>
      </c>
      <c r="AI17" s="6">
        <f t="shared" si="9"/>
        <v>0</v>
      </c>
      <c r="AJ17" s="6">
        <f t="shared" si="9"/>
        <v>0</v>
      </c>
      <c r="AK17" s="6">
        <f t="shared" si="9"/>
        <v>0</v>
      </c>
      <c r="AL17" s="6">
        <f t="shared" si="9"/>
        <v>0</v>
      </c>
      <c r="AM17" s="6">
        <f t="shared" si="9"/>
        <v>0</v>
      </c>
      <c r="AN17" s="6"/>
      <c r="AO17" s="13">
        <v>850</v>
      </c>
      <c r="AP17" s="13"/>
      <c r="AQ17" s="6">
        <f t="shared" si="9"/>
        <v>0</v>
      </c>
      <c r="AR17" s="6">
        <f t="shared" si="9"/>
        <v>0</v>
      </c>
      <c r="AS17" s="6">
        <f t="shared" si="9"/>
        <v>0</v>
      </c>
      <c r="AT17" s="6">
        <f t="shared" si="9"/>
        <v>0</v>
      </c>
      <c r="AU17" s="6">
        <f t="shared" si="9"/>
        <v>0</v>
      </c>
      <c r="AV17" s="6">
        <f t="shared" si="9"/>
        <v>0</v>
      </c>
    </row>
    <row r="18" spans="1:48" ht="45.6">
      <c r="A18" s="12" t="s">
        <v>5</v>
      </c>
      <c r="B18" s="11">
        <v>851</v>
      </c>
      <c r="C18" s="11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1">
        <v>851</v>
      </c>
      <c r="AP18" s="11"/>
      <c r="AQ18" s="16"/>
      <c r="AR18" s="16"/>
      <c r="AS18" s="16"/>
      <c r="AT18" s="16"/>
      <c r="AU18" s="16"/>
      <c r="AV18" s="16"/>
    </row>
    <row r="19" spans="1:48" ht="68.400000000000006">
      <c r="A19" s="12" t="s">
        <v>6</v>
      </c>
      <c r="B19" s="11">
        <v>852</v>
      </c>
      <c r="C19" s="11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1">
        <v>852</v>
      </c>
      <c r="AP19" s="11"/>
      <c r="AQ19" s="16"/>
      <c r="AR19" s="16"/>
      <c r="AS19" s="16"/>
      <c r="AT19" s="16"/>
      <c r="AU19" s="16"/>
      <c r="AV19" s="16"/>
    </row>
    <row r="20" spans="1:48" ht="34.200000000000003">
      <c r="A20" s="12" t="s">
        <v>7</v>
      </c>
      <c r="B20" s="11">
        <v>853</v>
      </c>
      <c r="C20" s="11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1">
        <v>853</v>
      </c>
      <c r="AP20" s="11"/>
      <c r="AQ20" s="16"/>
      <c r="AR20" s="16"/>
      <c r="AS20" s="16"/>
      <c r="AT20" s="16"/>
      <c r="AU20" s="16"/>
      <c r="AV20" s="16"/>
    </row>
    <row r="21" spans="1:48" ht="68.400000000000006">
      <c r="A21" s="12" t="s">
        <v>8</v>
      </c>
      <c r="B21" s="11">
        <v>831</v>
      </c>
      <c r="C21" s="11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1">
        <v>831</v>
      </c>
      <c r="AP21" s="11"/>
      <c r="AQ21" s="16"/>
      <c r="AR21" s="16"/>
      <c r="AS21" s="16"/>
      <c r="AT21" s="16"/>
      <c r="AU21" s="16"/>
      <c r="AV21" s="16"/>
    </row>
    <row r="22" spans="1:48" s="18" customFormat="1" ht="60">
      <c r="A22" s="10" t="s">
        <v>82</v>
      </c>
      <c r="B22" s="21" t="s">
        <v>79</v>
      </c>
      <c r="C22" s="22"/>
      <c r="D22" s="6">
        <f>SUM(D23:D24)</f>
        <v>0</v>
      </c>
      <c r="E22" s="6">
        <f t="shared" ref="E22:AV22" si="12">SUM(E23:E24)</f>
        <v>0</v>
      </c>
      <c r="F22" s="6">
        <f t="shared" si="12"/>
        <v>0</v>
      </c>
      <c r="G22" s="6">
        <f t="shared" si="12"/>
        <v>0</v>
      </c>
      <c r="H22" s="6">
        <f t="shared" si="12"/>
        <v>0</v>
      </c>
      <c r="I22" s="6">
        <f t="shared" si="12"/>
        <v>0</v>
      </c>
      <c r="J22" s="6">
        <f t="shared" si="12"/>
        <v>0</v>
      </c>
      <c r="K22" s="6">
        <f t="shared" si="12"/>
        <v>0</v>
      </c>
      <c r="L22" s="6">
        <f t="shared" si="12"/>
        <v>0</v>
      </c>
      <c r="M22" s="6">
        <f t="shared" ref="M22" si="13">SUM(M23:M24)</f>
        <v>0</v>
      </c>
      <c r="N22" s="6"/>
      <c r="O22" s="6"/>
      <c r="P22" s="6">
        <f t="shared" si="12"/>
        <v>0</v>
      </c>
      <c r="Q22" s="6">
        <f t="shared" si="12"/>
        <v>0</v>
      </c>
      <c r="R22" s="6">
        <f t="shared" si="12"/>
        <v>0</v>
      </c>
      <c r="S22" s="6">
        <f t="shared" si="12"/>
        <v>0</v>
      </c>
      <c r="T22" s="6">
        <f t="shared" ref="T22" si="14">SUM(T23:T24)</f>
        <v>0</v>
      </c>
      <c r="U22" s="6">
        <f t="shared" si="12"/>
        <v>0</v>
      </c>
      <c r="V22" s="6">
        <f t="shared" si="12"/>
        <v>0</v>
      </c>
      <c r="W22" s="6">
        <f t="shared" si="12"/>
        <v>0</v>
      </c>
      <c r="X22" s="6">
        <f t="shared" si="12"/>
        <v>0</v>
      </c>
      <c r="Y22" s="6">
        <f t="shared" si="12"/>
        <v>0</v>
      </c>
      <c r="Z22" s="6"/>
      <c r="AA22" s="6"/>
      <c r="AB22" s="6">
        <f t="shared" si="12"/>
        <v>0</v>
      </c>
      <c r="AC22" s="6">
        <f t="shared" si="12"/>
        <v>0</v>
      </c>
      <c r="AD22" s="6">
        <f t="shared" si="12"/>
        <v>0</v>
      </c>
      <c r="AE22" s="6">
        <f t="shared" si="12"/>
        <v>0</v>
      </c>
      <c r="AF22" s="6">
        <f t="shared" si="12"/>
        <v>0</v>
      </c>
      <c r="AG22" s="6">
        <f t="shared" si="12"/>
        <v>0</v>
      </c>
      <c r="AH22" s="6">
        <f t="shared" si="12"/>
        <v>0</v>
      </c>
      <c r="AI22" s="6">
        <f t="shared" si="12"/>
        <v>0</v>
      </c>
      <c r="AJ22" s="6">
        <f t="shared" si="12"/>
        <v>0</v>
      </c>
      <c r="AK22" s="6">
        <f t="shared" si="12"/>
        <v>0</v>
      </c>
      <c r="AL22" s="6">
        <f t="shared" si="12"/>
        <v>0</v>
      </c>
      <c r="AM22" s="6">
        <f t="shared" si="12"/>
        <v>0</v>
      </c>
      <c r="AN22" s="6"/>
      <c r="AO22" s="21" t="s">
        <v>79</v>
      </c>
      <c r="AP22" s="22"/>
      <c r="AQ22" s="6">
        <f t="shared" si="12"/>
        <v>0</v>
      </c>
      <c r="AR22" s="6">
        <f t="shared" si="12"/>
        <v>0</v>
      </c>
      <c r="AS22" s="6">
        <f t="shared" si="12"/>
        <v>0</v>
      </c>
      <c r="AT22" s="6">
        <f t="shared" si="12"/>
        <v>0</v>
      </c>
      <c r="AU22" s="6">
        <f t="shared" si="12"/>
        <v>0</v>
      </c>
      <c r="AV22" s="6">
        <f t="shared" si="12"/>
        <v>0</v>
      </c>
    </row>
    <row r="23" spans="1:48" ht="22.8">
      <c r="A23" s="12" t="s">
        <v>80</v>
      </c>
      <c r="B23" s="19" t="s">
        <v>79</v>
      </c>
      <c r="C23" s="20" t="s">
        <v>83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9" t="s">
        <v>79</v>
      </c>
      <c r="AP23" s="20" t="s">
        <v>83</v>
      </c>
      <c r="AQ23" s="16"/>
      <c r="AR23" s="16"/>
      <c r="AS23" s="16"/>
      <c r="AT23" s="16"/>
      <c r="AU23" s="16"/>
      <c r="AV23" s="16"/>
    </row>
    <row r="24" spans="1:48" ht="21" customHeight="1">
      <c r="A24" s="12" t="s">
        <v>84</v>
      </c>
      <c r="B24" s="19" t="s">
        <v>79</v>
      </c>
      <c r="C24" s="20" t="s">
        <v>81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9" t="s">
        <v>79</v>
      </c>
      <c r="AP24" s="20" t="s">
        <v>81</v>
      </c>
      <c r="AQ24" s="16"/>
      <c r="AR24" s="16"/>
      <c r="AS24" s="16"/>
      <c r="AT24" s="16"/>
      <c r="AU24" s="16"/>
      <c r="AV24" s="16"/>
    </row>
    <row r="25" spans="1:48" s="18" customFormat="1" ht="24">
      <c r="A25" s="10" t="s">
        <v>85</v>
      </c>
      <c r="B25" s="21" t="s">
        <v>87</v>
      </c>
      <c r="C25" s="22"/>
      <c r="D25" s="6">
        <f>SUM(D26:D28,D33:D37)</f>
        <v>0</v>
      </c>
      <c r="E25" s="6">
        <f t="shared" ref="E25:AV25" si="15">SUM(E26:E28,E33:E37)</f>
        <v>0</v>
      </c>
      <c r="F25" s="6">
        <f t="shared" si="15"/>
        <v>0</v>
      </c>
      <c r="G25" s="6">
        <f t="shared" si="15"/>
        <v>0</v>
      </c>
      <c r="H25" s="6">
        <f t="shared" si="15"/>
        <v>0</v>
      </c>
      <c r="I25" s="6">
        <f t="shared" si="15"/>
        <v>0</v>
      </c>
      <c r="J25" s="6">
        <f t="shared" si="15"/>
        <v>0</v>
      </c>
      <c r="K25" s="6">
        <f t="shared" si="15"/>
        <v>0</v>
      </c>
      <c r="L25" s="6">
        <f t="shared" si="15"/>
        <v>0</v>
      </c>
      <c r="M25" s="6">
        <f t="shared" ref="M25" si="16">SUM(M26:M28,M33:M37)</f>
        <v>0</v>
      </c>
      <c r="N25" s="6"/>
      <c r="O25" s="6"/>
      <c r="P25" s="6">
        <f t="shared" si="15"/>
        <v>0</v>
      </c>
      <c r="Q25" s="6">
        <f t="shared" si="15"/>
        <v>0</v>
      </c>
      <c r="R25" s="6">
        <f t="shared" si="15"/>
        <v>0</v>
      </c>
      <c r="S25" s="6">
        <f t="shared" si="15"/>
        <v>0</v>
      </c>
      <c r="T25" s="6">
        <f t="shared" ref="T25" si="17">SUM(T26:T28,T33:T37)</f>
        <v>0</v>
      </c>
      <c r="U25" s="6">
        <f t="shared" si="15"/>
        <v>0</v>
      </c>
      <c r="V25" s="6">
        <f t="shared" si="15"/>
        <v>0</v>
      </c>
      <c r="W25" s="6">
        <f t="shared" si="15"/>
        <v>0</v>
      </c>
      <c r="X25" s="6">
        <f t="shared" si="15"/>
        <v>0</v>
      </c>
      <c r="Y25" s="6">
        <f t="shared" si="15"/>
        <v>0</v>
      </c>
      <c r="Z25" s="6"/>
      <c r="AA25" s="6"/>
      <c r="AB25" s="6">
        <f t="shared" si="15"/>
        <v>0</v>
      </c>
      <c r="AC25" s="6">
        <f t="shared" si="15"/>
        <v>0</v>
      </c>
      <c r="AD25" s="6">
        <f t="shared" si="15"/>
        <v>0</v>
      </c>
      <c r="AE25" s="6">
        <f t="shared" si="15"/>
        <v>0</v>
      </c>
      <c r="AF25" s="6">
        <f t="shared" si="15"/>
        <v>0</v>
      </c>
      <c r="AG25" s="6">
        <f t="shared" si="15"/>
        <v>0</v>
      </c>
      <c r="AH25" s="6">
        <f t="shared" si="15"/>
        <v>0</v>
      </c>
      <c r="AI25" s="6">
        <f t="shared" si="15"/>
        <v>0</v>
      </c>
      <c r="AJ25" s="6">
        <f t="shared" si="15"/>
        <v>0</v>
      </c>
      <c r="AK25" s="6">
        <f t="shared" si="15"/>
        <v>0</v>
      </c>
      <c r="AL25" s="6">
        <f t="shared" si="15"/>
        <v>0</v>
      </c>
      <c r="AM25" s="6">
        <f t="shared" si="15"/>
        <v>0</v>
      </c>
      <c r="AN25" s="6"/>
      <c r="AO25" s="21" t="s">
        <v>87</v>
      </c>
      <c r="AP25" s="22"/>
      <c r="AQ25" s="6">
        <f t="shared" si="15"/>
        <v>0</v>
      </c>
      <c r="AR25" s="6">
        <f t="shared" si="15"/>
        <v>0</v>
      </c>
      <c r="AS25" s="6">
        <f t="shared" si="15"/>
        <v>0</v>
      </c>
      <c r="AT25" s="6">
        <f t="shared" si="15"/>
        <v>0</v>
      </c>
      <c r="AU25" s="6">
        <f t="shared" si="15"/>
        <v>0</v>
      </c>
      <c r="AV25" s="6">
        <f t="shared" si="15"/>
        <v>0</v>
      </c>
    </row>
    <row r="26" spans="1:48">
      <c r="A26" s="16" t="s">
        <v>86</v>
      </c>
      <c r="B26" s="19" t="s">
        <v>87</v>
      </c>
      <c r="C26" s="20" t="s">
        <v>88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9" t="s">
        <v>87</v>
      </c>
      <c r="AP26" s="20" t="s">
        <v>88</v>
      </c>
      <c r="AQ26" s="16"/>
      <c r="AR26" s="16"/>
      <c r="AS26" s="16"/>
      <c r="AT26" s="16"/>
      <c r="AU26" s="16"/>
      <c r="AV26" s="16"/>
    </row>
    <row r="27" spans="1:48">
      <c r="A27" s="16" t="s">
        <v>89</v>
      </c>
      <c r="B27" s="19" t="s">
        <v>87</v>
      </c>
      <c r="C27" s="20" t="s">
        <v>90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9" t="s">
        <v>87</v>
      </c>
      <c r="AP27" s="20" t="s">
        <v>90</v>
      </c>
      <c r="AQ27" s="16"/>
      <c r="AR27" s="16"/>
      <c r="AS27" s="16"/>
      <c r="AT27" s="16"/>
      <c r="AU27" s="16"/>
      <c r="AV27" s="16"/>
    </row>
    <row r="28" spans="1:48" s="18" customFormat="1">
      <c r="A28" s="6" t="s">
        <v>91</v>
      </c>
      <c r="B28" s="21" t="s">
        <v>87</v>
      </c>
      <c r="C28" s="22" t="s">
        <v>92</v>
      </c>
      <c r="D28" s="6">
        <f>SUM(D29:D32)</f>
        <v>0</v>
      </c>
      <c r="E28" s="6">
        <f t="shared" ref="E28:AV28" si="18">SUM(E29:E32)</f>
        <v>0</v>
      </c>
      <c r="F28" s="6">
        <f t="shared" si="18"/>
        <v>0</v>
      </c>
      <c r="G28" s="6">
        <f t="shared" si="18"/>
        <v>0</v>
      </c>
      <c r="H28" s="6">
        <f t="shared" si="18"/>
        <v>0</v>
      </c>
      <c r="I28" s="6">
        <f t="shared" si="18"/>
        <v>0</v>
      </c>
      <c r="J28" s="6">
        <f t="shared" si="18"/>
        <v>0</v>
      </c>
      <c r="K28" s="6">
        <f t="shared" si="18"/>
        <v>0</v>
      </c>
      <c r="L28" s="6">
        <f t="shared" si="18"/>
        <v>0</v>
      </c>
      <c r="M28" s="6">
        <f t="shared" ref="M28" si="19">SUM(M29:M32)</f>
        <v>0</v>
      </c>
      <c r="N28" s="6"/>
      <c r="O28" s="6"/>
      <c r="P28" s="6">
        <f t="shared" si="18"/>
        <v>0</v>
      </c>
      <c r="Q28" s="6">
        <f t="shared" si="18"/>
        <v>0</v>
      </c>
      <c r="R28" s="6">
        <f t="shared" si="18"/>
        <v>0</v>
      </c>
      <c r="S28" s="6">
        <f t="shared" si="18"/>
        <v>0</v>
      </c>
      <c r="T28" s="6">
        <f t="shared" ref="T28" si="20">SUM(T29:T32)</f>
        <v>0</v>
      </c>
      <c r="U28" s="6">
        <f t="shared" si="18"/>
        <v>0</v>
      </c>
      <c r="V28" s="6">
        <f t="shared" si="18"/>
        <v>0</v>
      </c>
      <c r="W28" s="6">
        <f t="shared" si="18"/>
        <v>0</v>
      </c>
      <c r="X28" s="6">
        <f t="shared" si="18"/>
        <v>0</v>
      </c>
      <c r="Y28" s="6">
        <f t="shared" si="18"/>
        <v>0</v>
      </c>
      <c r="Z28" s="6"/>
      <c r="AA28" s="6"/>
      <c r="AB28" s="6">
        <f t="shared" si="18"/>
        <v>0</v>
      </c>
      <c r="AC28" s="6">
        <f t="shared" si="18"/>
        <v>0</v>
      </c>
      <c r="AD28" s="6">
        <f t="shared" si="18"/>
        <v>0</v>
      </c>
      <c r="AE28" s="6">
        <f t="shared" si="18"/>
        <v>0</v>
      </c>
      <c r="AF28" s="6">
        <f t="shared" si="18"/>
        <v>0</v>
      </c>
      <c r="AG28" s="6">
        <f t="shared" si="18"/>
        <v>0</v>
      </c>
      <c r="AH28" s="6">
        <f t="shared" si="18"/>
        <v>0</v>
      </c>
      <c r="AI28" s="6">
        <f t="shared" si="18"/>
        <v>0</v>
      </c>
      <c r="AJ28" s="6">
        <f t="shared" si="18"/>
        <v>0</v>
      </c>
      <c r="AK28" s="6">
        <f t="shared" si="18"/>
        <v>0</v>
      </c>
      <c r="AL28" s="6">
        <f t="shared" si="18"/>
        <v>0</v>
      </c>
      <c r="AM28" s="6">
        <f t="shared" si="18"/>
        <v>0</v>
      </c>
      <c r="AN28" s="6"/>
      <c r="AO28" s="21" t="s">
        <v>87</v>
      </c>
      <c r="AP28" s="22" t="s">
        <v>92</v>
      </c>
      <c r="AQ28" s="6">
        <f t="shared" si="18"/>
        <v>0</v>
      </c>
      <c r="AR28" s="6">
        <f t="shared" si="18"/>
        <v>0</v>
      </c>
      <c r="AS28" s="6">
        <f t="shared" si="18"/>
        <v>0</v>
      </c>
      <c r="AT28" s="6">
        <f t="shared" si="18"/>
        <v>0</v>
      </c>
      <c r="AU28" s="6">
        <f t="shared" si="18"/>
        <v>0</v>
      </c>
      <c r="AV28" s="6">
        <f t="shared" si="18"/>
        <v>0</v>
      </c>
    </row>
    <row r="29" spans="1:48">
      <c r="A29" s="16" t="s">
        <v>93</v>
      </c>
      <c r="B29" s="19" t="s">
        <v>87</v>
      </c>
      <c r="C29" s="20" t="s">
        <v>94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9" t="s">
        <v>87</v>
      </c>
      <c r="AP29" s="20" t="s">
        <v>94</v>
      </c>
      <c r="AQ29" s="16"/>
      <c r="AR29" s="16"/>
      <c r="AS29" s="16"/>
      <c r="AT29" s="16"/>
      <c r="AU29" s="16"/>
      <c r="AV29" s="16"/>
    </row>
    <row r="30" spans="1:48">
      <c r="A30" s="16" t="s">
        <v>95</v>
      </c>
      <c r="B30" s="19" t="s">
        <v>87</v>
      </c>
      <c r="C30" s="20" t="s">
        <v>96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9" t="s">
        <v>87</v>
      </c>
      <c r="AP30" s="20" t="s">
        <v>96</v>
      </c>
      <c r="AQ30" s="16"/>
      <c r="AR30" s="16"/>
      <c r="AS30" s="16"/>
      <c r="AT30" s="16"/>
      <c r="AU30" s="16"/>
      <c r="AV30" s="16"/>
    </row>
    <row r="31" spans="1:48">
      <c r="A31" s="16" t="s">
        <v>97</v>
      </c>
      <c r="B31" s="19" t="s">
        <v>87</v>
      </c>
      <c r="C31" s="20" t="s">
        <v>98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9" t="s">
        <v>87</v>
      </c>
      <c r="AP31" s="20" t="s">
        <v>98</v>
      </c>
      <c r="AQ31" s="16"/>
      <c r="AR31" s="16"/>
      <c r="AS31" s="16"/>
      <c r="AT31" s="16"/>
      <c r="AU31" s="16"/>
      <c r="AV31" s="16"/>
    </row>
    <row r="32" spans="1:48">
      <c r="A32" s="16" t="s">
        <v>99</v>
      </c>
      <c r="B32" s="19" t="s">
        <v>87</v>
      </c>
      <c r="C32" s="20" t="s">
        <v>100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9" t="s">
        <v>87</v>
      </c>
      <c r="AP32" s="20" t="s">
        <v>100</v>
      </c>
      <c r="AQ32" s="16"/>
      <c r="AR32" s="16"/>
      <c r="AS32" s="16"/>
      <c r="AT32" s="16"/>
      <c r="AU32" s="16"/>
      <c r="AV32" s="16"/>
    </row>
    <row r="33" spans="1:48" ht="22.8">
      <c r="A33" s="12" t="s">
        <v>80</v>
      </c>
      <c r="B33" s="19" t="s">
        <v>87</v>
      </c>
      <c r="C33" s="20" t="s">
        <v>83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9" t="s">
        <v>87</v>
      </c>
      <c r="AP33" s="20" t="s">
        <v>83</v>
      </c>
      <c r="AQ33" s="16"/>
      <c r="AR33" s="16"/>
      <c r="AS33" s="16"/>
      <c r="AT33" s="16"/>
      <c r="AU33" s="16"/>
      <c r="AV33" s="16"/>
    </row>
    <row r="34" spans="1:48">
      <c r="A34" s="12" t="s">
        <v>84</v>
      </c>
      <c r="B34" s="19" t="s">
        <v>87</v>
      </c>
      <c r="C34" s="20" t="s">
        <v>81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9" t="s">
        <v>87</v>
      </c>
      <c r="AP34" s="20" t="s">
        <v>81</v>
      </c>
      <c r="AQ34" s="16"/>
      <c r="AR34" s="16"/>
      <c r="AS34" s="16"/>
      <c r="AT34" s="16"/>
      <c r="AU34" s="16"/>
      <c r="AV34" s="16"/>
    </row>
    <row r="35" spans="1:48">
      <c r="A35" s="16" t="s">
        <v>101</v>
      </c>
      <c r="B35" s="19" t="s">
        <v>87</v>
      </c>
      <c r="C35" s="20" t="s">
        <v>102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9" t="s">
        <v>87</v>
      </c>
      <c r="AP35" s="20" t="s">
        <v>102</v>
      </c>
      <c r="AQ35" s="16"/>
      <c r="AR35" s="16"/>
      <c r="AS35" s="16"/>
      <c r="AT35" s="16"/>
      <c r="AU35" s="16"/>
      <c r="AV35" s="16"/>
    </row>
    <row r="36" spans="1:48" ht="24">
      <c r="A36" s="16" t="s">
        <v>103</v>
      </c>
      <c r="B36" s="19" t="s">
        <v>87</v>
      </c>
      <c r="C36" s="20" t="s">
        <v>104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9" t="s">
        <v>87</v>
      </c>
      <c r="AP36" s="20" t="s">
        <v>104</v>
      </c>
      <c r="AQ36" s="16"/>
      <c r="AR36" s="16"/>
      <c r="AS36" s="16"/>
      <c r="AT36" s="16"/>
      <c r="AU36" s="16"/>
      <c r="AV36" s="16"/>
    </row>
    <row r="37" spans="1:48" s="18" customFormat="1" ht="24">
      <c r="A37" s="6" t="s">
        <v>105</v>
      </c>
      <c r="B37" s="21" t="s">
        <v>87</v>
      </c>
      <c r="C37" s="22" t="s">
        <v>106</v>
      </c>
      <c r="D37" s="6">
        <f>SUM(D38:D44)</f>
        <v>0</v>
      </c>
      <c r="E37" s="6">
        <f t="shared" ref="E37:AV37" si="21">SUM(E38:E44)</f>
        <v>0</v>
      </c>
      <c r="F37" s="6">
        <f t="shared" si="21"/>
        <v>0</v>
      </c>
      <c r="G37" s="6">
        <f t="shared" si="21"/>
        <v>0</v>
      </c>
      <c r="H37" s="6">
        <f t="shared" si="21"/>
        <v>0</v>
      </c>
      <c r="I37" s="6">
        <f t="shared" si="21"/>
        <v>0</v>
      </c>
      <c r="J37" s="6">
        <f t="shared" si="21"/>
        <v>0</v>
      </c>
      <c r="K37" s="6">
        <f t="shared" si="21"/>
        <v>0</v>
      </c>
      <c r="L37" s="6">
        <f t="shared" si="21"/>
        <v>0</v>
      </c>
      <c r="M37" s="6">
        <f t="shared" ref="M37" si="22">SUM(M38:M44)</f>
        <v>0</v>
      </c>
      <c r="N37" s="6"/>
      <c r="O37" s="6"/>
      <c r="P37" s="6">
        <f t="shared" si="21"/>
        <v>0</v>
      </c>
      <c r="Q37" s="6">
        <f t="shared" si="21"/>
        <v>0</v>
      </c>
      <c r="R37" s="6">
        <f t="shared" si="21"/>
        <v>0</v>
      </c>
      <c r="S37" s="6">
        <f t="shared" si="21"/>
        <v>0</v>
      </c>
      <c r="T37" s="6">
        <f t="shared" ref="T37" si="23">SUM(T38:T44)</f>
        <v>0</v>
      </c>
      <c r="U37" s="6">
        <f t="shared" si="21"/>
        <v>0</v>
      </c>
      <c r="V37" s="6">
        <f t="shared" si="21"/>
        <v>0</v>
      </c>
      <c r="W37" s="6">
        <f t="shared" si="21"/>
        <v>0</v>
      </c>
      <c r="X37" s="6">
        <f t="shared" si="21"/>
        <v>0</v>
      </c>
      <c r="Y37" s="6">
        <f t="shared" si="21"/>
        <v>0</v>
      </c>
      <c r="Z37" s="6"/>
      <c r="AA37" s="6"/>
      <c r="AB37" s="6">
        <f t="shared" si="21"/>
        <v>0</v>
      </c>
      <c r="AC37" s="6">
        <f t="shared" si="21"/>
        <v>0</v>
      </c>
      <c r="AD37" s="6">
        <f t="shared" si="21"/>
        <v>0</v>
      </c>
      <c r="AE37" s="6">
        <f t="shared" si="21"/>
        <v>0</v>
      </c>
      <c r="AF37" s="6">
        <f t="shared" si="21"/>
        <v>0</v>
      </c>
      <c r="AG37" s="6">
        <f t="shared" si="21"/>
        <v>0</v>
      </c>
      <c r="AH37" s="6">
        <f t="shared" si="21"/>
        <v>0</v>
      </c>
      <c r="AI37" s="6">
        <f t="shared" si="21"/>
        <v>0</v>
      </c>
      <c r="AJ37" s="6">
        <f t="shared" si="21"/>
        <v>0</v>
      </c>
      <c r="AK37" s="6">
        <f t="shared" si="21"/>
        <v>0</v>
      </c>
      <c r="AL37" s="6">
        <f t="shared" si="21"/>
        <v>0</v>
      </c>
      <c r="AM37" s="6">
        <f t="shared" si="21"/>
        <v>0</v>
      </c>
      <c r="AN37" s="6"/>
      <c r="AO37" s="21" t="s">
        <v>87</v>
      </c>
      <c r="AP37" s="22" t="s">
        <v>106</v>
      </c>
      <c r="AQ37" s="6">
        <f t="shared" si="21"/>
        <v>0</v>
      </c>
      <c r="AR37" s="6">
        <f t="shared" si="21"/>
        <v>0</v>
      </c>
      <c r="AS37" s="6">
        <f t="shared" si="21"/>
        <v>0</v>
      </c>
      <c r="AT37" s="6">
        <f t="shared" si="21"/>
        <v>0</v>
      </c>
      <c r="AU37" s="6">
        <f t="shared" si="21"/>
        <v>0</v>
      </c>
      <c r="AV37" s="6">
        <f t="shared" si="21"/>
        <v>0</v>
      </c>
    </row>
    <row r="38" spans="1:48">
      <c r="A38" s="16" t="s">
        <v>107</v>
      </c>
      <c r="B38" s="19" t="s">
        <v>87</v>
      </c>
      <c r="C38" s="20" t="s">
        <v>108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9" t="s">
        <v>87</v>
      </c>
      <c r="AP38" s="20" t="s">
        <v>108</v>
      </c>
      <c r="AQ38" s="16"/>
      <c r="AR38" s="16"/>
      <c r="AS38" s="16"/>
      <c r="AT38" s="16"/>
      <c r="AU38" s="16"/>
      <c r="AV38" s="16"/>
    </row>
    <row r="39" spans="1:48">
      <c r="A39" s="16" t="s">
        <v>109</v>
      </c>
      <c r="B39" s="19" t="s">
        <v>87</v>
      </c>
      <c r="C39" s="20" t="s">
        <v>110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9" t="s">
        <v>87</v>
      </c>
      <c r="AP39" s="20" t="s">
        <v>110</v>
      </c>
      <c r="AQ39" s="16"/>
      <c r="AR39" s="16"/>
      <c r="AS39" s="16"/>
      <c r="AT39" s="16"/>
      <c r="AU39" s="16"/>
      <c r="AV39" s="16"/>
    </row>
    <row r="40" spans="1:48">
      <c r="A40" s="16" t="s">
        <v>111</v>
      </c>
      <c r="B40" s="19" t="s">
        <v>87</v>
      </c>
      <c r="C40" s="20" t="s">
        <v>112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9" t="s">
        <v>87</v>
      </c>
      <c r="AP40" s="20" t="s">
        <v>112</v>
      </c>
      <c r="AQ40" s="16"/>
      <c r="AR40" s="16"/>
      <c r="AS40" s="16"/>
      <c r="AT40" s="16"/>
      <c r="AU40" s="16"/>
      <c r="AV40" s="16"/>
    </row>
    <row r="41" spans="1:48">
      <c r="A41" s="16" t="s">
        <v>113</v>
      </c>
      <c r="B41" s="19" t="s">
        <v>87</v>
      </c>
      <c r="C41" s="20" t="s">
        <v>114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9" t="s">
        <v>87</v>
      </c>
      <c r="AP41" s="20" t="s">
        <v>114</v>
      </c>
      <c r="AQ41" s="16"/>
      <c r="AR41" s="16"/>
      <c r="AS41" s="16"/>
      <c r="AT41" s="16"/>
      <c r="AU41" s="16"/>
      <c r="AV41" s="16"/>
    </row>
    <row r="42" spans="1:48">
      <c r="A42" s="16" t="s">
        <v>115</v>
      </c>
      <c r="B42" s="19" t="s">
        <v>87</v>
      </c>
      <c r="C42" s="20" t="s">
        <v>116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9" t="s">
        <v>87</v>
      </c>
      <c r="AP42" s="20" t="s">
        <v>116</v>
      </c>
      <c r="AQ42" s="16"/>
      <c r="AR42" s="16"/>
      <c r="AS42" s="16"/>
      <c r="AT42" s="16"/>
      <c r="AU42" s="16"/>
      <c r="AV42" s="16"/>
    </row>
    <row r="43" spans="1:48">
      <c r="A43" s="16" t="s">
        <v>117</v>
      </c>
      <c r="B43" s="19" t="s">
        <v>87</v>
      </c>
      <c r="C43" s="20" t="s">
        <v>118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9" t="s">
        <v>87</v>
      </c>
      <c r="AP43" s="20" t="s">
        <v>118</v>
      </c>
      <c r="AQ43" s="16"/>
      <c r="AR43" s="16"/>
      <c r="AS43" s="16"/>
      <c r="AT43" s="16"/>
      <c r="AU43" s="16"/>
      <c r="AV43" s="16"/>
    </row>
    <row r="44" spans="1:48">
      <c r="A44" s="16" t="s">
        <v>119</v>
      </c>
      <c r="B44" s="19" t="s">
        <v>87</v>
      </c>
      <c r="C44" s="20" t="s">
        <v>120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9" t="s">
        <v>87</v>
      </c>
      <c r="AP44" s="20" t="s">
        <v>120</v>
      </c>
      <c r="AQ44" s="16"/>
      <c r="AR44" s="16"/>
      <c r="AS44" s="16"/>
      <c r="AT44" s="16"/>
      <c r="AU44" s="16"/>
      <c r="AV44" s="16"/>
    </row>
    <row r="45" spans="1:48" s="18" customFormat="1">
      <c r="A45" s="6" t="s">
        <v>121</v>
      </c>
      <c r="B45" s="21"/>
      <c r="C45" s="22"/>
      <c r="D45" s="6">
        <f>SUM(D6,D9,D13,D14,D17,D22,D25)</f>
        <v>0</v>
      </c>
      <c r="E45" s="6">
        <f t="shared" ref="E45:AV45" si="24">SUM(E6,E9,E13,E14,E17,E22,E25)</f>
        <v>0</v>
      </c>
      <c r="F45" s="6">
        <f t="shared" si="24"/>
        <v>0</v>
      </c>
      <c r="G45" s="6">
        <f t="shared" si="24"/>
        <v>0</v>
      </c>
      <c r="H45" s="6">
        <f t="shared" si="24"/>
        <v>0</v>
      </c>
      <c r="I45" s="6">
        <f t="shared" si="24"/>
        <v>0</v>
      </c>
      <c r="J45" s="6">
        <f t="shared" si="24"/>
        <v>0</v>
      </c>
      <c r="K45" s="6">
        <f t="shared" si="24"/>
        <v>0</v>
      </c>
      <c r="L45" s="6">
        <f t="shared" si="24"/>
        <v>0</v>
      </c>
      <c r="M45" s="6">
        <f t="shared" ref="M45" si="25">SUM(M6,M9,M13,M14,M17,M22,M25)</f>
        <v>0</v>
      </c>
      <c r="N45" s="6"/>
      <c r="O45" s="6"/>
      <c r="P45" s="6">
        <f t="shared" si="24"/>
        <v>0</v>
      </c>
      <c r="Q45" s="6">
        <f t="shared" si="24"/>
        <v>0</v>
      </c>
      <c r="R45" s="6">
        <f t="shared" si="24"/>
        <v>0</v>
      </c>
      <c r="S45" s="6">
        <f t="shared" si="24"/>
        <v>0</v>
      </c>
      <c r="T45" s="6">
        <f t="shared" ref="T45" si="26">SUM(T6,T9,T13,T14,T17,T22,T25)</f>
        <v>0</v>
      </c>
      <c r="U45" s="6">
        <f t="shared" si="24"/>
        <v>0</v>
      </c>
      <c r="V45" s="6">
        <f t="shared" si="24"/>
        <v>0</v>
      </c>
      <c r="W45" s="6">
        <f t="shared" si="24"/>
        <v>0</v>
      </c>
      <c r="X45" s="6">
        <f t="shared" si="24"/>
        <v>0</v>
      </c>
      <c r="Y45" s="6">
        <f t="shared" si="24"/>
        <v>0</v>
      </c>
      <c r="Z45" s="6"/>
      <c r="AA45" s="6"/>
      <c r="AB45" s="6">
        <f t="shared" si="24"/>
        <v>0</v>
      </c>
      <c r="AC45" s="6">
        <f t="shared" si="24"/>
        <v>0</v>
      </c>
      <c r="AD45" s="6">
        <f t="shared" si="24"/>
        <v>0</v>
      </c>
      <c r="AE45" s="6">
        <f t="shared" si="24"/>
        <v>0</v>
      </c>
      <c r="AF45" s="6">
        <f t="shared" si="24"/>
        <v>0</v>
      </c>
      <c r="AG45" s="6">
        <f t="shared" si="24"/>
        <v>0</v>
      </c>
      <c r="AH45" s="6">
        <f t="shared" si="24"/>
        <v>0</v>
      </c>
      <c r="AI45" s="6">
        <f t="shared" si="24"/>
        <v>0</v>
      </c>
      <c r="AJ45" s="6">
        <f t="shared" si="24"/>
        <v>0</v>
      </c>
      <c r="AK45" s="6">
        <f t="shared" si="24"/>
        <v>0</v>
      </c>
      <c r="AL45" s="6">
        <f t="shared" si="24"/>
        <v>0</v>
      </c>
      <c r="AM45" s="6">
        <f t="shared" si="24"/>
        <v>0</v>
      </c>
      <c r="AN45" s="6"/>
      <c r="AO45" s="21"/>
      <c r="AP45" s="22"/>
      <c r="AQ45" s="6">
        <f t="shared" si="24"/>
        <v>0</v>
      </c>
      <c r="AR45" s="6">
        <f t="shared" si="24"/>
        <v>0</v>
      </c>
      <c r="AS45" s="6">
        <f t="shared" si="24"/>
        <v>0</v>
      </c>
      <c r="AT45" s="6">
        <f t="shared" si="24"/>
        <v>0</v>
      </c>
      <c r="AU45" s="6">
        <f t="shared" si="24"/>
        <v>0</v>
      </c>
      <c r="AV45" s="6">
        <f t="shared" si="24"/>
        <v>0</v>
      </c>
    </row>
    <row r="46" spans="1:48" s="28" customFormat="1">
      <c r="A46" s="25" t="s">
        <v>122</v>
      </c>
      <c r="B46" s="26"/>
      <c r="C46" s="27"/>
      <c r="D46" s="25">
        <f>D45-D4</f>
        <v>0</v>
      </c>
      <c r="E46" s="25">
        <f t="shared" ref="E46:AV46" si="27">E45-E4</f>
        <v>0</v>
      </c>
      <c r="F46" s="25">
        <f t="shared" si="27"/>
        <v>0</v>
      </c>
      <c r="G46" s="25">
        <f t="shared" si="27"/>
        <v>0</v>
      </c>
      <c r="H46" s="25">
        <f t="shared" si="27"/>
        <v>0</v>
      </c>
      <c r="I46" s="25">
        <f t="shared" si="27"/>
        <v>0</v>
      </c>
      <c r="J46" s="25">
        <f t="shared" si="27"/>
        <v>0</v>
      </c>
      <c r="K46" s="25">
        <f t="shared" si="27"/>
        <v>0</v>
      </c>
      <c r="L46" s="25">
        <f t="shared" si="27"/>
        <v>0</v>
      </c>
      <c r="M46" s="25">
        <f t="shared" ref="M46" si="28">M45-M4</f>
        <v>0</v>
      </c>
      <c r="N46" s="25"/>
      <c r="O46" s="25"/>
      <c r="P46" s="25">
        <f t="shared" si="27"/>
        <v>0</v>
      </c>
      <c r="Q46" s="25">
        <f t="shared" si="27"/>
        <v>0</v>
      </c>
      <c r="R46" s="25">
        <f t="shared" si="27"/>
        <v>0</v>
      </c>
      <c r="S46" s="25">
        <f t="shared" si="27"/>
        <v>0</v>
      </c>
      <c r="T46" s="25">
        <f t="shared" ref="T46" si="29">T45-T4</f>
        <v>0</v>
      </c>
      <c r="U46" s="25">
        <f t="shared" si="27"/>
        <v>0</v>
      </c>
      <c r="V46" s="25">
        <f t="shared" si="27"/>
        <v>0</v>
      </c>
      <c r="W46" s="25">
        <f t="shared" si="27"/>
        <v>0</v>
      </c>
      <c r="X46" s="25">
        <f t="shared" si="27"/>
        <v>0</v>
      </c>
      <c r="Y46" s="25">
        <f t="shared" si="27"/>
        <v>0</v>
      </c>
      <c r="Z46" s="25"/>
      <c r="AA46" s="25"/>
      <c r="AB46" s="25">
        <f t="shared" si="27"/>
        <v>0</v>
      </c>
      <c r="AC46" s="25">
        <f t="shared" si="27"/>
        <v>0</v>
      </c>
      <c r="AD46" s="25">
        <f t="shared" si="27"/>
        <v>0</v>
      </c>
      <c r="AE46" s="25">
        <f t="shared" si="27"/>
        <v>0</v>
      </c>
      <c r="AF46" s="25">
        <f t="shared" si="27"/>
        <v>0</v>
      </c>
      <c r="AG46" s="25">
        <f t="shared" si="27"/>
        <v>0</v>
      </c>
      <c r="AH46" s="25">
        <f t="shared" si="27"/>
        <v>0</v>
      </c>
      <c r="AI46" s="25">
        <f t="shared" si="27"/>
        <v>0</v>
      </c>
      <c r="AJ46" s="25">
        <f t="shared" si="27"/>
        <v>0</v>
      </c>
      <c r="AK46" s="25">
        <f t="shared" si="27"/>
        <v>0</v>
      </c>
      <c r="AL46" s="25">
        <f t="shared" si="27"/>
        <v>0</v>
      </c>
      <c r="AM46" s="25">
        <f t="shared" si="27"/>
        <v>0</v>
      </c>
      <c r="AN46" s="25"/>
      <c r="AO46" s="26"/>
      <c r="AP46" s="27"/>
      <c r="AQ46" s="25">
        <f t="shared" si="27"/>
        <v>0</v>
      </c>
      <c r="AR46" s="25">
        <f t="shared" si="27"/>
        <v>0</v>
      </c>
      <c r="AS46" s="25">
        <f t="shared" si="27"/>
        <v>0</v>
      </c>
      <c r="AT46" s="25">
        <f t="shared" si="27"/>
        <v>0</v>
      </c>
      <c r="AU46" s="25">
        <f t="shared" si="27"/>
        <v>0</v>
      </c>
      <c r="AV46" s="25">
        <f t="shared" si="27"/>
        <v>0</v>
      </c>
    </row>
    <row r="47" spans="1:48">
      <c r="A47" s="29" t="s">
        <v>123</v>
      </c>
      <c r="B47" s="30"/>
      <c r="C47" s="31"/>
      <c r="D47" s="14" t="s">
        <v>304</v>
      </c>
      <c r="AO47" s="30"/>
      <c r="AP47" s="31"/>
    </row>
    <row r="48" spans="1:48" ht="12" customHeight="1">
      <c r="A48" s="209" t="s">
        <v>38</v>
      </c>
      <c r="B48" s="1"/>
      <c r="C48" s="2"/>
      <c r="D48" s="204" t="s">
        <v>13</v>
      </c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6"/>
      <c r="R48" s="211" t="s">
        <v>14</v>
      </c>
      <c r="S48" s="204" t="s">
        <v>15</v>
      </c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05"/>
      <c r="AJ48" s="205"/>
      <c r="AK48" s="205"/>
      <c r="AL48" s="206"/>
      <c r="AM48" s="213" t="s">
        <v>16</v>
      </c>
      <c r="AN48" s="172"/>
      <c r="AO48" s="1"/>
      <c r="AP48" s="2"/>
      <c r="AQ48" s="204" t="s">
        <v>17</v>
      </c>
      <c r="AR48" s="205"/>
      <c r="AS48" s="205"/>
      <c r="AT48" s="205"/>
      <c r="AU48" s="206"/>
      <c r="AV48" s="207" t="s">
        <v>127</v>
      </c>
    </row>
    <row r="49" spans="1:48" ht="36">
      <c r="A49" s="210"/>
      <c r="B49" s="7" t="s">
        <v>55</v>
      </c>
      <c r="C49" s="9" t="s">
        <v>39</v>
      </c>
      <c r="D49" s="8" t="s">
        <v>40</v>
      </c>
      <c r="E49" s="8" t="s">
        <v>41</v>
      </c>
      <c r="F49" s="8" t="s">
        <v>42</v>
      </c>
      <c r="G49" s="8" t="s">
        <v>43</v>
      </c>
      <c r="H49" s="8" t="s">
        <v>44</v>
      </c>
      <c r="I49" s="8" t="s">
        <v>45</v>
      </c>
      <c r="J49" s="8" t="s">
        <v>46</v>
      </c>
      <c r="K49" s="8" t="s">
        <v>47</v>
      </c>
      <c r="L49" s="8" t="s">
        <v>19</v>
      </c>
      <c r="M49" s="8" t="s">
        <v>312</v>
      </c>
      <c r="N49" s="8" t="s">
        <v>305</v>
      </c>
      <c r="O49" s="8" t="s">
        <v>328</v>
      </c>
      <c r="P49" s="8" t="s">
        <v>125</v>
      </c>
      <c r="Q49" s="9" t="s">
        <v>329</v>
      </c>
      <c r="R49" s="212"/>
      <c r="S49" s="15" t="s">
        <v>346</v>
      </c>
      <c r="T49" s="15" t="s">
        <v>347</v>
      </c>
      <c r="U49" s="9" t="s">
        <v>348</v>
      </c>
      <c r="V49" s="9" t="s">
        <v>349</v>
      </c>
      <c r="W49" s="9" t="s">
        <v>350</v>
      </c>
      <c r="X49" s="15" t="s">
        <v>351</v>
      </c>
      <c r="Y49" s="15" t="s">
        <v>352</v>
      </c>
      <c r="Z49" s="15" t="s">
        <v>353</v>
      </c>
      <c r="AA49" s="15" t="s">
        <v>354</v>
      </c>
      <c r="AB49" s="15" t="s">
        <v>355</v>
      </c>
      <c r="AC49" s="9" t="s">
        <v>356</v>
      </c>
      <c r="AD49" s="9" t="s">
        <v>357</v>
      </c>
      <c r="AE49" s="9" t="s">
        <v>358</v>
      </c>
      <c r="AF49" s="9" t="s">
        <v>359</v>
      </c>
      <c r="AG49" s="9" t="s">
        <v>360</v>
      </c>
      <c r="AH49" s="9" t="s">
        <v>361</v>
      </c>
      <c r="AI49" s="9" t="s">
        <v>362</v>
      </c>
      <c r="AJ49" s="15" t="s">
        <v>363</v>
      </c>
      <c r="AK49" s="9" t="s">
        <v>364</v>
      </c>
      <c r="AL49" s="9" t="s">
        <v>365</v>
      </c>
      <c r="AM49" s="214"/>
      <c r="AN49" s="172"/>
      <c r="AO49" s="7" t="s">
        <v>55</v>
      </c>
      <c r="AP49" s="9" t="s">
        <v>39</v>
      </c>
      <c r="AQ49" s="3" t="s">
        <v>33</v>
      </c>
      <c r="AR49" s="4" t="s">
        <v>34</v>
      </c>
      <c r="AS49" s="5" t="s">
        <v>35</v>
      </c>
      <c r="AT49" s="5" t="s">
        <v>36</v>
      </c>
      <c r="AU49" s="39" t="s">
        <v>37</v>
      </c>
      <c r="AV49" s="208"/>
    </row>
    <row r="50" spans="1:48">
      <c r="A50" s="186">
        <v>510</v>
      </c>
      <c r="B50" s="185"/>
      <c r="C50" s="9"/>
      <c r="D50" s="192">
        <v>360001.01</v>
      </c>
      <c r="E50" s="192"/>
      <c r="F50" s="192">
        <v>236640.48</v>
      </c>
      <c r="G50" s="192">
        <v>42000</v>
      </c>
      <c r="H50" s="192"/>
      <c r="I50" s="192"/>
      <c r="J50" s="192"/>
      <c r="K50" s="192"/>
      <c r="L50" s="192"/>
      <c r="M50" s="192"/>
      <c r="N50" s="192"/>
      <c r="O50" s="192"/>
      <c r="P50" s="192"/>
      <c r="Q50" s="192">
        <v>5878.68</v>
      </c>
      <c r="R50" s="200">
        <f>SUM(D50:Q50)</f>
        <v>644520.17000000004</v>
      </c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  <c r="AM50" s="193"/>
      <c r="AN50" s="193"/>
      <c r="AO50" s="194"/>
      <c r="AP50" s="192"/>
      <c r="AQ50" s="195"/>
      <c r="AR50" s="196"/>
      <c r="AS50" s="197"/>
      <c r="AT50" s="197"/>
      <c r="AU50" s="198">
        <f>AQ50+AR50+AS50+AT50</f>
        <v>0</v>
      </c>
      <c r="AV50" s="199">
        <f>SUM(R50,AM50,AU50)</f>
        <v>644520.17000000004</v>
      </c>
    </row>
    <row r="51" spans="1:48">
      <c r="A51" s="16" t="s">
        <v>52</v>
      </c>
      <c r="B51" s="16"/>
      <c r="C51" s="17"/>
      <c r="D51" s="16">
        <v>11103259.640000001</v>
      </c>
      <c r="E51" s="16">
        <v>70000</v>
      </c>
      <c r="F51" s="16">
        <v>2203700</v>
      </c>
      <c r="G51" s="16">
        <v>828300</v>
      </c>
      <c r="H51" s="16">
        <v>15000</v>
      </c>
      <c r="I51" s="16">
        <v>434000</v>
      </c>
      <c r="J51" s="16">
        <v>3921100</v>
      </c>
      <c r="K51" s="16"/>
      <c r="L51" s="16"/>
      <c r="M51" s="16"/>
      <c r="N51" s="16"/>
      <c r="O51" s="16">
        <v>150231.35999999999</v>
      </c>
      <c r="P51" s="16">
        <v>1105400</v>
      </c>
      <c r="Q51" s="16">
        <v>808542</v>
      </c>
      <c r="R51" s="34">
        <f>SUM(D51:Q51)</f>
        <v>20639533</v>
      </c>
      <c r="S51" s="16">
        <v>97104.12</v>
      </c>
      <c r="T51" s="16">
        <v>325087.71999999997</v>
      </c>
      <c r="U51" s="16">
        <v>8616.16</v>
      </c>
      <c r="V51" s="16"/>
      <c r="W51" s="16">
        <v>172600</v>
      </c>
      <c r="X51" s="16">
        <v>600000</v>
      </c>
      <c r="Y51" s="16"/>
      <c r="Z51" s="16">
        <v>70000</v>
      </c>
      <c r="AA51" s="16">
        <v>17500</v>
      </c>
      <c r="AB51" s="16">
        <v>34100</v>
      </c>
      <c r="AC51" s="16">
        <v>1800</v>
      </c>
      <c r="AD51" s="16">
        <v>1389500</v>
      </c>
      <c r="AE51" s="16"/>
      <c r="AF51" s="16"/>
      <c r="AG51" s="16"/>
      <c r="AH51" s="16">
        <v>23000</v>
      </c>
      <c r="AI51" s="16">
        <v>10700</v>
      </c>
      <c r="AJ51" s="16"/>
      <c r="AK51" s="16"/>
      <c r="AL51" s="16"/>
      <c r="AM51" s="36">
        <f>SUM(S51:AL51)</f>
        <v>2750008</v>
      </c>
      <c r="AN51" s="173"/>
      <c r="AO51" s="16"/>
      <c r="AP51" s="17"/>
      <c r="AQ51" s="16"/>
      <c r="AR51" s="16">
        <v>330000</v>
      </c>
      <c r="AS51" s="16"/>
      <c r="AT51" s="16"/>
      <c r="AU51" s="40">
        <f>SUM(AR51:AS51,AT51,AQ51)</f>
        <v>330000</v>
      </c>
      <c r="AV51" s="43">
        <f>SUM(R51,AM51,AU51)</f>
        <v>23719541</v>
      </c>
    </row>
    <row r="52" spans="1:48">
      <c r="A52" s="6" t="s">
        <v>53</v>
      </c>
      <c r="B52" s="6"/>
      <c r="C52" s="17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3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36"/>
      <c r="AN52" s="36"/>
      <c r="AO52" s="6"/>
      <c r="AP52" s="17"/>
      <c r="AQ52" s="16"/>
      <c r="AR52" s="16"/>
      <c r="AS52" s="16"/>
      <c r="AT52" s="16"/>
      <c r="AU52" s="40"/>
      <c r="AV52" s="43"/>
    </row>
    <row r="53" spans="1:48" s="18" customFormat="1">
      <c r="A53" s="6" t="s">
        <v>59</v>
      </c>
      <c r="B53" s="6"/>
      <c r="C53" s="2"/>
      <c r="D53" s="6">
        <f>SUM(D54:D55)</f>
        <v>8894808.7300000004</v>
      </c>
      <c r="E53" s="6">
        <f t="shared" ref="E53" si="30">SUM(E54:E55)</f>
        <v>0</v>
      </c>
      <c r="F53" s="6">
        <f t="shared" ref="F53" si="31">SUM(F54:F55)</f>
        <v>1788640.48</v>
      </c>
      <c r="G53" s="6">
        <f t="shared" ref="G53" si="32">SUM(G54:G55)</f>
        <v>680000</v>
      </c>
      <c r="H53" s="6">
        <f t="shared" ref="H53" si="33">SUM(H54:H55)</f>
        <v>0</v>
      </c>
      <c r="I53" s="6">
        <f t="shared" ref="I53" si="34">SUM(I54:I55)</f>
        <v>334000</v>
      </c>
      <c r="J53" s="6">
        <f t="shared" ref="J53:O53" si="35">SUM(J54:J55)</f>
        <v>567750</v>
      </c>
      <c r="K53" s="6">
        <f t="shared" si="35"/>
        <v>0</v>
      </c>
      <c r="L53" s="6">
        <f t="shared" si="35"/>
        <v>0</v>
      </c>
      <c r="M53" s="6">
        <f t="shared" si="35"/>
        <v>0</v>
      </c>
      <c r="N53" s="6">
        <f t="shared" si="35"/>
        <v>0</v>
      </c>
      <c r="O53" s="6">
        <f t="shared" si="35"/>
        <v>115385.28</v>
      </c>
      <c r="P53" s="6">
        <f t="shared" ref="P53:Q53" si="36">SUM(P54:P55)</f>
        <v>849000</v>
      </c>
      <c r="Q53" s="6">
        <f t="shared" si="36"/>
        <v>626878.68000000005</v>
      </c>
      <c r="R53" s="34">
        <f t="shared" ref="R53" si="37">SUM(R54:R55)</f>
        <v>13856463.17</v>
      </c>
      <c r="S53" s="6">
        <f t="shared" ref="S53:T53" si="38">SUM(S54:S55)</f>
        <v>0</v>
      </c>
      <c r="T53" s="6">
        <f t="shared" si="38"/>
        <v>0</v>
      </c>
      <c r="U53" s="6">
        <f t="shared" ref="U53" si="39">SUM(U54:U55)</f>
        <v>0</v>
      </c>
      <c r="V53" s="6">
        <f t="shared" ref="V53" si="40">SUM(V54:V55)</f>
        <v>0</v>
      </c>
      <c r="W53" s="6">
        <f t="shared" ref="W53" si="41">SUM(W54:W55)</f>
        <v>0</v>
      </c>
      <c r="X53" s="6">
        <f t="shared" ref="X53" si="42">SUM(X54:X55)</f>
        <v>0</v>
      </c>
      <c r="Y53" s="6">
        <f t="shared" ref="Y53" si="43">SUM(Y54:Y55)</f>
        <v>0</v>
      </c>
      <c r="Z53" s="6"/>
      <c r="AA53" s="6"/>
      <c r="AB53" s="6">
        <f t="shared" ref="AB53" si="44">SUM(AB54:AB55)</f>
        <v>0</v>
      </c>
      <c r="AC53" s="6">
        <f t="shared" ref="AC53" si="45">SUM(AC54:AC55)</f>
        <v>0</v>
      </c>
      <c r="AD53" s="6">
        <f t="shared" ref="AD53" si="46">SUM(AD54:AD55)</f>
        <v>0</v>
      </c>
      <c r="AE53" s="6">
        <f t="shared" ref="AE53" si="47">SUM(AE54:AE55)</f>
        <v>0</v>
      </c>
      <c r="AF53" s="6">
        <f t="shared" ref="AF53" si="48">SUM(AF54:AF55)</f>
        <v>0</v>
      </c>
      <c r="AG53" s="6">
        <f t="shared" ref="AG53" si="49">SUM(AG54:AG55)</f>
        <v>0</v>
      </c>
      <c r="AH53" s="6">
        <f t="shared" ref="AH53" si="50">SUM(AH54:AH55)</f>
        <v>0</v>
      </c>
      <c r="AI53" s="6">
        <f t="shared" ref="AI53" si="51">SUM(AI54:AI55)</f>
        <v>0</v>
      </c>
      <c r="AJ53" s="6">
        <f t="shared" ref="AJ53" si="52">SUM(AJ54:AJ55)</f>
        <v>0</v>
      </c>
      <c r="AK53" s="6">
        <f t="shared" ref="AK53" si="53">SUM(AK54:AK55)</f>
        <v>0</v>
      </c>
      <c r="AL53" s="6">
        <f t="shared" ref="AL53" si="54">SUM(AL54:AL55)</f>
        <v>0</v>
      </c>
      <c r="AM53" s="37">
        <f t="shared" ref="AM53" si="55">SUM(AM54:AM55)</f>
        <v>0</v>
      </c>
      <c r="AN53" s="37"/>
      <c r="AO53" s="6"/>
      <c r="AP53" s="2"/>
      <c r="AQ53" s="6">
        <f t="shared" ref="AQ53" si="56">SUM(AQ54:AQ55)</f>
        <v>0</v>
      </c>
      <c r="AR53" s="6">
        <f t="shared" ref="AR53" si="57">SUM(AR54:AR55)</f>
        <v>0</v>
      </c>
      <c r="AS53" s="6">
        <f t="shared" ref="AS53" si="58">SUM(AS54:AS55)</f>
        <v>0</v>
      </c>
      <c r="AT53" s="6">
        <f t="shared" ref="AT53" si="59">SUM(AT54:AT55)</f>
        <v>0</v>
      </c>
      <c r="AU53" s="41">
        <f t="shared" ref="AU53" si="60">SUM(AU54:AU55)</f>
        <v>0</v>
      </c>
      <c r="AV53" s="44">
        <f t="shared" ref="AV53" si="61">SUM(AV54:AV55)</f>
        <v>13856463.17</v>
      </c>
    </row>
    <row r="54" spans="1:48">
      <c r="A54" s="16" t="s">
        <v>54</v>
      </c>
      <c r="B54" s="19">
        <v>111</v>
      </c>
      <c r="C54" s="20" t="s">
        <v>56</v>
      </c>
      <c r="D54" s="16">
        <v>8864808.7300000004</v>
      </c>
      <c r="E54" s="16"/>
      <c r="F54" s="16">
        <v>1778640.48</v>
      </c>
      <c r="G54" s="16">
        <v>672000</v>
      </c>
      <c r="H54" s="16"/>
      <c r="I54" s="16">
        <v>330000</v>
      </c>
      <c r="J54" s="16">
        <v>563750</v>
      </c>
      <c r="K54" s="16"/>
      <c r="L54" s="16"/>
      <c r="M54" s="16"/>
      <c r="N54" s="16"/>
      <c r="O54" s="16">
        <v>115385.28</v>
      </c>
      <c r="P54" s="16">
        <v>849000</v>
      </c>
      <c r="Q54" s="16">
        <v>626878.68000000005</v>
      </c>
      <c r="R54" s="33">
        <f t="shared" ref="R54:R55" si="62">SUM(D54:Q54)</f>
        <v>13800463.17</v>
      </c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36">
        <f t="shared" ref="AM54:AM55" si="63">SUM(S54:AL54)</f>
        <v>0</v>
      </c>
      <c r="AN54" s="36"/>
      <c r="AO54" s="19">
        <v>111</v>
      </c>
      <c r="AP54" s="20" t="s">
        <v>56</v>
      </c>
      <c r="AQ54" s="16"/>
      <c r="AR54" s="16"/>
      <c r="AS54" s="16"/>
      <c r="AT54" s="16"/>
      <c r="AU54" s="40">
        <f t="shared" ref="AU54:AU59" si="64">SUM(AR54:AS54,AT54)</f>
        <v>0</v>
      </c>
      <c r="AV54" s="43">
        <f>SUM(R54,AM54,AU54)</f>
        <v>13800463.17</v>
      </c>
    </row>
    <row r="55" spans="1:48">
      <c r="A55" s="16" t="s">
        <v>60</v>
      </c>
      <c r="B55" s="19" t="s">
        <v>57</v>
      </c>
      <c r="C55" s="20" t="s">
        <v>64</v>
      </c>
      <c r="D55" s="16">
        <v>30000</v>
      </c>
      <c r="E55" s="16"/>
      <c r="F55" s="16">
        <v>10000</v>
      </c>
      <c r="G55" s="16">
        <v>8000</v>
      </c>
      <c r="H55" s="16"/>
      <c r="I55" s="16">
        <v>4000</v>
      </c>
      <c r="J55" s="16">
        <v>4000</v>
      </c>
      <c r="K55" s="16"/>
      <c r="L55" s="16"/>
      <c r="M55" s="16"/>
      <c r="N55" s="16"/>
      <c r="O55" s="16"/>
      <c r="P55" s="16"/>
      <c r="Q55" s="16"/>
      <c r="R55" s="33">
        <f t="shared" si="62"/>
        <v>56000</v>
      </c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36">
        <f t="shared" si="63"/>
        <v>0</v>
      </c>
      <c r="AN55" s="36"/>
      <c r="AO55" s="19" t="s">
        <v>57</v>
      </c>
      <c r="AP55" s="20" t="s">
        <v>64</v>
      </c>
      <c r="AQ55" s="16"/>
      <c r="AR55" s="16"/>
      <c r="AS55" s="16"/>
      <c r="AT55" s="16"/>
      <c r="AU55" s="40">
        <f t="shared" si="64"/>
        <v>0</v>
      </c>
      <c r="AV55" s="43">
        <f>SUM(R55,AM55,AU55)</f>
        <v>56000</v>
      </c>
    </row>
    <row r="56" spans="1:48" s="18" customFormat="1">
      <c r="A56" s="6" t="s">
        <v>61</v>
      </c>
      <c r="B56" s="21"/>
      <c r="C56" s="22"/>
      <c r="D56" s="6">
        <f>SUM(D57:D59)</f>
        <v>0</v>
      </c>
      <c r="E56" s="6">
        <f t="shared" ref="E56" si="65">SUM(E57:E59)</f>
        <v>0</v>
      </c>
      <c r="F56" s="6">
        <f t="shared" ref="F56" si="66">SUM(F57:F59)</f>
        <v>0</v>
      </c>
      <c r="G56" s="6"/>
      <c r="H56" s="6">
        <f t="shared" ref="H56" si="67">SUM(H57:H59)</f>
        <v>0</v>
      </c>
      <c r="I56" s="6">
        <f t="shared" ref="I56" si="68">SUM(I57:I59)</f>
        <v>0</v>
      </c>
      <c r="J56" s="6">
        <f t="shared" ref="J56" si="69">SUM(J57:J59)</f>
        <v>0</v>
      </c>
      <c r="K56" s="6">
        <f t="shared" ref="K56:N56" si="70">SUM(K57:K59)</f>
        <v>0</v>
      </c>
      <c r="L56" s="6">
        <f t="shared" ref="L56:M56" si="71">SUM(L57:L59)</f>
        <v>0</v>
      </c>
      <c r="M56" s="6">
        <f t="shared" si="71"/>
        <v>0</v>
      </c>
      <c r="N56" s="6">
        <f t="shared" si="70"/>
        <v>0</v>
      </c>
      <c r="O56" s="6"/>
      <c r="P56" s="6">
        <f t="shared" ref="P56:Q56" si="72">SUM(P57:P59)</f>
        <v>0</v>
      </c>
      <c r="Q56" s="6">
        <f t="shared" si="72"/>
        <v>0</v>
      </c>
      <c r="R56" s="34">
        <f t="shared" ref="R56" si="73">SUM(R57:R59)</f>
        <v>0</v>
      </c>
      <c r="S56" s="6">
        <f t="shared" ref="S56:T56" si="74">SUM(S57:S59)</f>
        <v>0</v>
      </c>
      <c r="T56" s="6">
        <f t="shared" si="74"/>
        <v>0</v>
      </c>
      <c r="U56" s="6">
        <f t="shared" ref="U56" si="75">SUM(U57:U59)</f>
        <v>0</v>
      </c>
      <c r="V56" s="6">
        <f t="shared" ref="V56" si="76">SUM(V57:V59)</f>
        <v>0</v>
      </c>
      <c r="W56" s="6">
        <f t="shared" ref="W56" si="77">SUM(W57:W59)</f>
        <v>0</v>
      </c>
      <c r="X56" s="6">
        <f t="shared" ref="X56" si="78">SUM(X57:X59)</f>
        <v>0</v>
      </c>
      <c r="Y56" s="6">
        <f t="shared" ref="Y56" si="79">SUM(Y57:Y59)</f>
        <v>0</v>
      </c>
      <c r="Z56" s="6"/>
      <c r="AA56" s="6"/>
      <c r="AB56" s="6">
        <f t="shared" ref="AB56" si="80">SUM(AB57:AB59)</f>
        <v>0</v>
      </c>
      <c r="AC56" s="6">
        <f t="shared" ref="AC56" si="81">SUM(AC57:AC59)</f>
        <v>0</v>
      </c>
      <c r="AD56" s="6">
        <f t="shared" ref="AD56" si="82">SUM(AD57:AD59)</f>
        <v>0</v>
      </c>
      <c r="AE56" s="6">
        <f t="shared" ref="AE56" si="83">SUM(AE57:AE59)</f>
        <v>0</v>
      </c>
      <c r="AF56" s="6">
        <f t="shared" ref="AF56" si="84">SUM(AF57:AF59)</f>
        <v>0</v>
      </c>
      <c r="AG56" s="6">
        <f t="shared" ref="AG56" si="85">SUM(AG57:AG59)</f>
        <v>0</v>
      </c>
      <c r="AH56" s="6">
        <f t="shared" ref="AH56" si="86">SUM(AH57:AH59)</f>
        <v>0</v>
      </c>
      <c r="AI56" s="6">
        <f t="shared" ref="AI56" si="87">SUM(AI57:AI59)</f>
        <v>0</v>
      </c>
      <c r="AJ56" s="6">
        <f t="shared" ref="AJ56" si="88">SUM(AJ57:AJ59)</f>
        <v>0</v>
      </c>
      <c r="AK56" s="6">
        <f t="shared" ref="AK56" si="89">SUM(AK57:AK59)</f>
        <v>0</v>
      </c>
      <c r="AL56" s="6">
        <f t="shared" ref="AL56" si="90">SUM(AL57:AL59)</f>
        <v>0</v>
      </c>
      <c r="AM56" s="37">
        <f t="shared" ref="AM56" si="91">SUM(AM57:AM59)</f>
        <v>0</v>
      </c>
      <c r="AN56" s="37"/>
      <c r="AO56" s="21"/>
      <c r="AP56" s="22"/>
      <c r="AQ56" s="6">
        <f t="shared" ref="AQ56" si="92">SUM(AQ57:AQ59)</f>
        <v>0</v>
      </c>
      <c r="AR56" s="6">
        <f t="shared" ref="AR56" si="93">SUM(AR57:AR59)</f>
        <v>0</v>
      </c>
      <c r="AS56" s="6">
        <f t="shared" ref="AS56" si="94">SUM(AS57:AS59)</f>
        <v>0</v>
      </c>
      <c r="AT56" s="6">
        <f t="shared" ref="AT56" si="95">SUM(AT57:AT59)</f>
        <v>0</v>
      </c>
      <c r="AU56" s="40">
        <f t="shared" si="64"/>
        <v>0</v>
      </c>
      <c r="AV56" s="44">
        <f t="shared" ref="AV56" si="96">SUM(AV57:AV59)</f>
        <v>0</v>
      </c>
    </row>
    <row r="57" spans="1:48">
      <c r="A57" s="16" t="s">
        <v>63</v>
      </c>
      <c r="B57" s="19" t="s">
        <v>65</v>
      </c>
      <c r="C57" s="20" t="s">
        <v>64</v>
      </c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33">
        <f t="shared" ref="R57:R60" si="97">SUM(D57:Q57)</f>
        <v>0</v>
      </c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36">
        <f t="shared" ref="AM57:AM92" si="98">SUM(S57:AL57)</f>
        <v>0</v>
      </c>
      <c r="AN57" s="36"/>
      <c r="AO57" s="19" t="s">
        <v>65</v>
      </c>
      <c r="AP57" s="20" t="s">
        <v>64</v>
      </c>
      <c r="AQ57" s="16"/>
      <c r="AR57" s="16"/>
      <c r="AS57" s="16"/>
      <c r="AT57" s="16"/>
      <c r="AU57" s="40">
        <f t="shared" si="64"/>
        <v>0</v>
      </c>
      <c r="AV57" s="43">
        <f>SUM(R57,AM57,AU57)</f>
        <v>0</v>
      </c>
    </row>
    <row r="58" spans="1:48">
      <c r="A58" s="16" t="s">
        <v>62</v>
      </c>
      <c r="B58" s="19" t="s">
        <v>65</v>
      </c>
      <c r="C58" s="20" t="s">
        <v>66</v>
      </c>
      <c r="D58" s="16"/>
      <c r="E58" s="16">
        <v>0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33">
        <f t="shared" si="97"/>
        <v>0</v>
      </c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36">
        <f t="shared" si="98"/>
        <v>0</v>
      </c>
      <c r="AN58" s="36"/>
      <c r="AO58" s="19" t="s">
        <v>65</v>
      </c>
      <c r="AP58" s="20" t="s">
        <v>66</v>
      </c>
      <c r="AQ58" s="16"/>
      <c r="AR58" s="16"/>
      <c r="AS58" s="16"/>
      <c r="AT58" s="16"/>
      <c r="AU58" s="40">
        <f t="shared" si="64"/>
        <v>0</v>
      </c>
      <c r="AV58" s="43">
        <f>SUM(R58,AM58,AU58)</f>
        <v>0</v>
      </c>
    </row>
    <row r="59" spans="1:48">
      <c r="A59" s="16" t="s">
        <v>67</v>
      </c>
      <c r="B59" s="19" t="s">
        <v>65</v>
      </c>
      <c r="C59" s="20" t="s">
        <v>68</v>
      </c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33">
        <f t="shared" si="97"/>
        <v>0</v>
      </c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36">
        <f t="shared" si="98"/>
        <v>0</v>
      </c>
      <c r="AN59" s="36"/>
      <c r="AO59" s="19" t="s">
        <v>65</v>
      </c>
      <c r="AP59" s="20" t="s">
        <v>68</v>
      </c>
      <c r="AQ59" s="16"/>
      <c r="AR59" s="16"/>
      <c r="AS59" s="16"/>
      <c r="AT59" s="16"/>
      <c r="AU59" s="40">
        <f t="shared" si="64"/>
        <v>0</v>
      </c>
      <c r="AV59" s="43">
        <f>SUM(R59,AM59,AU59)</f>
        <v>0</v>
      </c>
    </row>
    <row r="60" spans="1:48" s="18" customFormat="1">
      <c r="A60" s="6" t="s">
        <v>69</v>
      </c>
      <c r="B60" s="21" t="s">
        <v>70</v>
      </c>
      <c r="C60" s="22" t="s">
        <v>71</v>
      </c>
      <c r="D60" s="6">
        <v>2568451.92</v>
      </c>
      <c r="E60" s="6"/>
      <c r="F60" s="6">
        <v>465700</v>
      </c>
      <c r="G60" s="6">
        <v>190300</v>
      </c>
      <c r="H60" s="6"/>
      <c r="I60" s="6">
        <v>100000</v>
      </c>
      <c r="J60" s="6">
        <v>170250</v>
      </c>
      <c r="K60" s="6"/>
      <c r="L60" s="6"/>
      <c r="M60" s="6"/>
      <c r="N60" s="6"/>
      <c r="O60" s="6">
        <v>34846.080000000002</v>
      </c>
      <c r="P60" s="6">
        <v>256400</v>
      </c>
      <c r="Q60" s="6">
        <v>187542</v>
      </c>
      <c r="R60" s="33">
        <f t="shared" si="97"/>
        <v>3973490</v>
      </c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36">
        <f t="shared" si="98"/>
        <v>0</v>
      </c>
      <c r="AN60" s="36"/>
      <c r="AO60" s="21" t="s">
        <v>70</v>
      </c>
      <c r="AP60" s="22" t="s">
        <v>71</v>
      </c>
      <c r="AQ60" s="6"/>
      <c r="AR60" s="6"/>
      <c r="AS60" s="6"/>
      <c r="AT60" s="6"/>
      <c r="AU60" s="40">
        <f t="shared" ref="AU60" si="99">SUM(AR60:AS60)</f>
        <v>0</v>
      </c>
      <c r="AV60" s="43">
        <f>SUM(R60,AM60,AU60)</f>
        <v>3973490</v>
      </c>
    </row>
    <row r="61" spans="1:48" s="18" customFormat="1" ht="24">
      <c r="A61" s="6" t="s">
        <v>75</v>
      </c>
      <c r="B61" s="23" t="s">
        <v>76</v>
      </c>
      <c r="C61" s="22"/>
      <c r="D61" s="6">
        <f>SUM(D62:D63)</f>
        <v>0</v>
      </c>
      <c r="E61" s="6">
        <f t="shared" ref="E61" si="100">SUM(E62:E63)</f>
        <v>0</v>
      </c>
      <c r="F61" s="6">
        <f t="shared" ref="F61" si="101">SUM(F62:F63)</f>
        <v>0</v>
      </c>
      <c r="G61" s="6">
        <f t="shared" ref="G61" si="102">SUM(G62:G63)</f>
        <v>0</v>
      </c>
      <c r="H61" s="6">
        <f t="shared" ref="H61" si="103">SUM(H62:H63)</f>
        <v>0</v>
      </c>
      <c r="I61" s="6">
        <f t="shared" ref="I61" si="104">SUM(I62:I63)</f>
        <v>0</v>
      </c>
      <c r="J61" s="6">
        <f t="shared" ref="J61" si="105">SUM(J62:J63)</f>
        <v>0</v>
      </c>
      <c r="K61" s="6">
        <f t="shared" ref="K61:N61" si="106">SUM(K62:K63)</f>
        <v>0</v>
      </c>
      <c r="L61" s="6">
        <f t="shared" ref="L61:M61" si="107">SUM(L62:L63)</f>
        <v>0</v>
      </c>
      <c r="M61" s="6">
        <f t="shared" si="107"/>
        <v>0</v>
      </c>
      <c r="N61" s="6">
        <f t="shared" si="106"/>
        <v>0</v>
      </c>
      <c r="O61" s="6"/>
      <c r="P61" s="6">
        <f t="shared" ref="P61" si="108">SUM(P62:P63)</f>
        <v>0</v>
      </c>
      <c r="Q61" s="6"/>
      <c r="R61" s="34">
        <f t="shared" ref="R61" si="109">SUM(R62:R63)</f>
        <v>0</v>
      </c>
      <c r="S61" s="6">
        <f t="shared" ref="S61:T61" si="110">SUM(S62:S63)</f>
        <v>0</v>
      </c>
      <c r="T61" s="6">
        <f t="shared" si="110"/>
        <v>0</v>
      </c>
      <c r="U61" s="6">
        <f t="shared" ref="U61" si="111">SUM(U62:U63)</f>
        <v>0</v>
      </c>
      <c r="V61" s="6">
        <f t="shared" ref="V61" si="112">SUM(V62:V63)</f>
        <v>0</v>
      </c>
      <c r="W61" s="6">
        <f t="shared" ref="W61" si="113">SUM(W62:W63)</f>
        <v>170000</v>
      </c>
      <c r="X61" s="6">
        <f t="shared" ref="X61" si="114">SUM(X62:X63)</f>
        <v>0</v>
      </c>
      <c r="Y61" s="6">
        <f t="shared" ref="Y61:AA61" si="115">SUM(Y62:Y63)</f>
        <v>0</v>
      </c>
      <c r="Z61" s="6">
        <f t="shared" si="115"/>
        <v>40000</v>
      </c>
      <c r="AA61" s="6">
        <f t="shared" si="115"/>
        <v>10000</v>
      </c>
      <c r="AB61" s="6">
        <f t="shared" ref="AB61" si="116">SUM(AB62:AB63)</f>
        <v>0</v>
      </c>
      <c r="AC61" s="6">
        <f t="shared" ref="AC61" si="117">SUM(AC62:AC63)</f>
        <v>0</v>
      </c>
      <c r="AD61" s="6">
        <f t="shared" ref="AD61" si="118">SUM(AD62:AD63)</f>
        <v>0</v>
      </c>
      <c r="AE61" s="6">
        <f t="shared" ref="AE61" si="119">SUM(AE62:AE63)</f>
        <v>0</v>
      </c>
      <c r="AF61" s="6">
        <f t="shared" ref="AF61" si="120">SUM(AF62:AF63)</f>
        <v>0</v>
      </c>
      <c r="AG61" s="6">
        <f t="shared" ref="AG61" si="121">SUM(AG62:AG63)</f>
        <v>0</v>
      </c>
      <c r="AH61" s="6">
        <f t="shared" ref="AH61" si="122">SUM(AH62:AH63)</f>
        <v>0</v>
      </c>
      <c r="AI61" s="6">
        <f t="shared" ref="AI61" si="123">SUM(AI62:AI63)</f>
        <v>0</v>
      </c>
      <c r="AJ61" s="6">
        <f t="shared" ref="AJ61" si="124">SUM(AJ62:AJ63)</f>
        <v>0</v>
      </c>
      <c r="AK61" s="6">
        <f t="shared" ref="AK61" si="125">SUM(AK62:AK63)</f>
        <v>0</v>
      </c>
      <c r="AL61" s="6">
        <f t="shared" ref="AL61" si="126">SUM(AL62:AL63)</f>
        <v>0</v>
      </c>
      <c r="AM61" s="37">
        <f t="shared" ref="AM61" si="127">SUM(AM62:AM63)</f>
        <v>220000</v>
      </c>
      <c r="AN61" s="37"/>
      <c r="AO61" s="23" t="s">
        <v>76</v>
      </c>
      <c r="AP61" s="22"/>
      <c r="AQ61" s="6">
        <f t="shared" ref="AQ61" si="128">SUM(AQ62:AQ63)</f>
        <v>0</v>
      </c>
      <c r="AR61" s="6">
        <f t="shared" ref="AR61" si="129">SUM(AR62:AR63)</f>
        <v>0</v>
      </c>
      <c r="AS61" s="6">
        <f t="shared" ref="AS61" si="130">SUM(AS62:AS63)</f>
        <v>0</v>
      </c>
      <c r="AT61" s="6">
        <f t="shared" ref="AT61" si="131">SUM(AT62:AT63)</f>
        <v>0</v>
      </c>
      <c r="AU61" s="40">
        <f t="shared" ref="AU61:AU83" si="132">SUM(AR61:AS61,AT61)</f>
        <v>0</v>
      </c>
      <c r="AV61" s="44">
        <f t="shared" ref="AV61" si="133">SUM(AV62:AV63)</f>
        <v>220000</v>
      </c>
    </row>
    <row r="62" spans="1:48" ht="24">
      <c r="A62" s="16" t="s">
        <v>77</v>
      </c>
      <c r="B62" s="24" t="s">
        <v>74</v>
      </c>
      <c r="C62" s="20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33">
        <f t="shared" ref="R62:R63" si="134">SUM(D62:Q62)</f>
        <v>0</v>
      </c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36">
        <f t="shared" si="98"/>
        <v>0</v>
      </c>
      <c r="AN62" s="36"/>
      <c r="AO62" s="24" t="s">
        <v>74</v>
      </c>
      <c r="AP62" s="20"/>
      <c r="AQ62" s="16"/>
      <c r="AR62" s="16"/>
      <c r="AS62" s="16"/>
      <c r="AT62" s="16"/>
      <c r="AU62" s="40">
        <f t="shared" si="132"/>
        <v>0</v>
      </c>
      <c r="AV62" s="43">
        <f>SUM(R62,AM62,AU62)</f>
        <v>0</v>
      </c>
    </row>
    <row r="63" spans="1:48" ht="24">
      <c r="A63" s="16" t="s">
        <v>73</v>
      </c>
      <c r="B63" s="24" t="s">
        <v>72</v>
      </c>
      <c r="C63" s="20" t="s">
        <v>126</v>
      </c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33">
        <f t="shared" si="134"/>
        <v>0</v>
      </c>
      <c r="S63" s="16"/>
      <c r="T63" s="16"/>
      <c r="U63" s="16"/>
      <c r="V63" s="16"/>
      <c r="W63" s="16">
        <v>170000</v>
      </c>
      <c r="X63" s="16"/>
      <c r="Y63" s="16"/>
      <c r="Z63" s="16">
        <v>40000</v>
      </c>
      <c r="AA63" s="16">
        <v>10000</v>
      </c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36">
        <f t="shared" si="98"/>
        <v>220000</v>
      </c>
      <c r="AN63" s="36"/>
      <c r="AO63" s="24" t="s">
        <v>72</v>
      </c>
      <c r="AP63" s="20" t="s">
        <v>126</v>
      </c>
      <c r="AQ63" s="16"/>
      <c r="AR63" s="16"/>
      <c r="AS63" s="16"/>
      <c r="AT63" s="16"/>
      <c r="AU63" s="40">
        <f t="shared" si="132"/>
        <v>0</v>
      </c>
      <c r="AV63" s="43">
        <f>SUM(R63,AM63,AU63)</f>
        <v>220000</v>
      </c>
    </row>
    <row r="64" spans="1:48" s="18" customFormat="1" ht="24">
      <c r="A64" s="10" t="s">
        <v>78</v>
      </c>
      <c r="B64" s="13">
        <v>850</v>
      </c>
      <c r="C64" s="13"/>
      <c r="D64" s="6">
        <f t="shared" ref="D64:R64" si="135">SUM(D65:D67)</f>
        <v>0</v>
      </c>
      <c r="E64" s="6">
        <f t="shared" si="135"/>
        <v>0</v>
      </c>
      <c r="F64" s="6">
        <f t="shared" si="135"/>
        <v>0</v>
      </c>
      <c r="G64" s="6">
        <f t="shared" si="135"/>
        <v>0</v>
      </c>
      <c r="H64" s="6">
        <f t="shared" si="135"/>
        <v>0</v>
      </c>
      <c r="I64" s="6">
        <f t="shared" si="135"/>
        <v>0</v>
      </c>
      <c r="J64" s="6">
        <f t="shared" si="135"/>
        <v>294500</v>
      </c>
      <c r="K64" s="6">
        <f t="shared" si="135"/>
        <v>0</v>
      </c>
      <c r="L64" s="6">
        <f t="shared" si="135"/>
        <v>0</v>
      </c>
      <c r="M64" s="6">
        <f t="shared" ref="M64" si="136">SUM(M65:M67)</f>
        <v>0</v>
      </c>
      <c r="N64" s="6">
        <f t="shared" ref="N64" si="137">SUM(N65:N67)</f>
        <v>0</v>
      </c>
      <c r="O64" s="6"/>
      <c r="P64" s="6">
        <f t="shared" si="135"/>
        <v>0</v>
      </c>
      <c r="Q64" s="6">
        <f t="shared" si="135"/>
        <v>0</v>
      </c>
      <c r="R64" s="6">
        <f t="shared" si="135"/>
        <v>294500</v>
      </c>
      <c r="S64" s="6">
        <f t="shared" ref="S64:U64" si="138">SUM(S65:S68)</f>
        <v>0</v>
      </c>
      <c r="T64" s="6">
        <f t="shared" ref="T64" si="139">SUM(T65:T68)</f>
        <v>0</v>
      </c>
      <c r="U64" s="6">
        <f t="shared" si="138"/>
        <v>0</v>
      </c>
      <c r="V64" s="6">
        <f>SUM(V65:V67)</f>
        <v>0</v>
      </c>
      <c r="W64" s="6">
        <f t="shared" ref="W64:AM64" si="140">SUM(W65:W67)</f>
        <v>0</v>
      </c>
      <c r="X64" s="6">
        <f t="shared" si="140"/>
        <v>0</v>
      </c>
      <c r="Y64" s="6">
        <f t="shared" si="140"/>
        <v>0</v>
      </c>
      <c r="Z64" s="6"/>
      <c r="AA64" s="6"/>
      <c r="AB64" s="6">
        <f t="shared" si="140"/>
        <v>0</v>
      </c>
      <c r="AC64" s="6">
        <f t="shared" si="140"/>
        <v>0</v>
      </c>
      <c r="AD64" s="6">
        <f t="shared" si="140"/>
        <v>0</v>
      </c>
      <c r="AE64" s="6">
        <f t="shared" si="140"/>
        <v>0</v>
      </c>
      <c r="AF64" s="6">
        <f t="shared" si="140"/>
        <v>0</v>
      </c>
      <c r="AG64" s="6">
        <f t="shared" si="140"/>
        <v>0</v>
      </c>
      <c r="AH64" s="6">
        <f t="shared" si="140"/>
        <v>0</v>
      </c>
      <c r="AI64" s="6">
        <f t="shared" si="140"/>
        <v>0</v>
      </c>
      <c r="AJ64" s="6">
        <f t="shared" si="140"/>
        <v>0</v>
      </c>
      <c r="AK64" s="6">
        <f t="shared" si="140"/>
        <v>0</v>
      </c>
      <c r="AL64" s="6">
        <f t="shared" si="140"/>
        <v>0</v>
      </c>
      <c r="AM64" s="6">
        <f t="shared" si="140"/>
        <v>0</v>
      </c>
      <c r="AN64" s="6"/>
      <c r="AO64" s="13">
        <v>850</v>
      </c>
      <c r="AP64" s="13"/>
      <c r="AQ64" s="6">
        <f t="shared" ref="AQ64:AT64" si="141">SUM(AQ65:AQ67)</f>
        <v>0</v>
      </c>
      <c r="AR64" s="6">
        <f t="shared" si="141"/>
        <v>0</v>
      </c>
      <c r="AS64" s="6">
        <f t="shared" si="141"/>
        <v>0</v>
      </c>
      <c r="AT64" s="6">
        <f t="shared" si="141"/>
        <v>0</v>
      </c>
      <c r="AU64" s="40">
        <f t="shared" si="132"/>
        <v>0</v>
      </c>
      <c r="AV64" s="44">
        <f>SUM(AV65:AV67)</f>
        <v>294500</v>
      </c>
    </row>
    <row r="65" spans="1:48" ht="45.6">
      <c r="A65" s="12" t="s">
        <v>5</v>
      </c>
      <c r="B65" s="11">
        <v>851</v>
      </c>
      <c r="C65" s="11"/>
      <c r="D65" s="16"/>
      <c r="E65" s="16"/>
      <c r="F65" s="16"/>
      <c r="G65" s="16"/>
      <c r="H65" s="16"/>
      <c r="I65" s="16"/>
      <c r="J65" s="16">
        <v>289500</v>
      </c>
      <c r="K65" s="16"/>
      <c r="L65" s="16"/>
      <c r="M65" s="16"/>
      <c r="N65" s="16"/>
      <c r="O65" s="16"/>
      <c r="P65" s="16"/>
      <c r="Q65" s="16"/>
      <c r="R65" s="33">
        <f t="shared" ref="R65:R68" si="142">SUM(D65:Q65)</f>
        <v>289500</v>
      </c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36">
        <f t="shared" si="98"/>
        <v>0</v>
      </c>
      <c r="AN65" s="36"/>
      <c r="AO65" s="11">
        <v>851</v>
      </c>
      <c r="AP65" s="11"/>
      <c r="AQ65" s="16"/>
      <c r="AR65" s="16"/>
      <c r="AS65" s="16"/>
      <c r="AT65" s="16"/>
      <c r="AU65" s="40">
        <f t="shared" si="132"/>
        <v>0</v>
      </c>
      <c r="AV65" s="43">
        <f>SUM(R65,AM65,AU65)</f>
        <v>289500</v>
      </c>
    </row>
    <row r="66" spans="1:48" ht="68.400000000000006">
      <c r="A66" s="12" t="s">
        <v>6</v>
      </c>
      <c r="B66" s="11">
        <v>852</v>
      </c>
      <c r="C66" s="11"/>
      <c r="D66" s="16"/>
      <c r="E66" s="16"/>
      <c r="F66" s="16"/>
      <c r="G66" s="16"/>
      <c r="H66" s="16"/>
      <c r="I66" s="16"/>
      <c r="J66" s="16">
        <v>5000</v>
      </c>
      <c r="K66" s="16"/>
      <c r="L66" s="16"/>
      <c r="M66" s="16"/>
      <c r="N66" s="16"/>
      <c r="O66" s="16"/>
      <c r="P66" s="16"/>
      <c r="Q66" s="16"/>
      <c r="R66" s="33">
        <f t="shared" si="142"/>
        <v>5000</v>
      </c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36">
        <f t="shared" si="98"/>
        <v>0</v>
      </c>
      <c r="AN66" s="36"/>
      <c r="AO66" s="11">
        <v>852</v>
      </c>
      <c r="AP66" s="11"/>
      <c r="AQ66" s="16"/>
      <c r="AR66" s="16"/>
      <c r="AS66" s="16"/>
      <c r="AT66" s="16"/>
      <c r="AU66" s="40">
        <f t="shared" si="132"/>
        <v>0</v>
      </c>
      <c r="AV66" s="43">
        <f>SUM(R66,AM66,AU66)</f>
        <v>5000</v>
      </c>
    </row>
    <row r="67" spans="1:48" ht="34.200000000000003">
      <c r="A67" s="12" t="s">
        <v>7</v>
      </c>
      <c r="B67" s="11">
        <v>853</v>
      </c>
      <c r="C67" s="11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33">
        <f t="shared" si="142"/>
        <v>0</v>
      </c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36">
        <f t="shared" si="98"/>
        <v>0</v>
      </c>
      <c r="AN67" s="36"/>
      <c r="AO67" s="11">
        <v>853</v>
      </c>
      <c r="AP67" s="11"/>
      <c r="AQ67" s="16"/>
      <c r="AR67" s="16"/>
      <c r="AS67" s="16"/>
      <c r="AT67" s="16"/>
      <c r="AU67" s="40">
        <f t="shared" si="132"/>
        <v>0</v>
      </c>
      <c r="AV67" s="43">
        <f>SUM(R67,AM67,AU67)</f>
        <v>0</v>
      </c>
    </row>
    <row r="68" spans="1:48" ht="68.400000000000006">
      <c r="A68" s="12" t="s">
        <v>8</v>
      </c>
      <c r="B68" s="11">
        <v>831</v>
      </c>
      <c r="C68" s="11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33">
        <f t="shared" si="142"/>
        <v>0</v>
      </c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36">
        <f t="shared" si="98"/>
        <v>0</v>
      </c>
      <c r="AN68" s="36"/>
      <c r="AO68" s="11">
        <v>831</v>
      </c>
      <c r="AP68" s="11"/>
      <c r="AQ68" s="16"/>
      <c r="AR68" s="16"/>
      <c r="AS68" s="16"/>
      <c r="AT68" s="16"/>
      <c r="AU68" s="40">
        <f t="shared" si="132"/>
        <v>0</v>
      </c>
      <c r="AV68" s="43">
        <f>SUM(R68,AM68,AU68)</f>
        <v>0</v>
      </c>
    </row>
    <row r="69" spans="1:48" s="18" customFormat="1" ht="60">
      <c r="A69" s="10" t="s">
        <v>82</v>
      </c>
      <c r="B69" s="21" t="s">
        <v>79</v>
      </c>
      <c r="C69" s="22"/>
      <c r="D69" s="6">
        <f>SUM(D70:D71)</f>
        <v>0</v>
      </c>
      <c r="E69" s="6">
        <f t="shared" ref="E69" si="143">SUM(E70:E71)</f>
        <v>0</v>
      </c>
      <c r="F69" s="6">
        <f t="shared" ref="F69" si="144">SUM(F70:F71)</f>
        <v>0</v>
      </c>
      <c r="G69" s="6">
        <f t="shared" ref="G69" si="145">SUM(G70:G71)</f>
        <v>0</v>
      </c>
      <c r="H69" s="6">
        <f t="shared" ref="H69" si="146">SUM(H70:H71)</f>
        <v>0</v>
      </c>
      <c r="I69" s="6">
        <f t="shared" ref="I69" si="147">SUM(I70:I71)</f>
        <v>0</v>
      </c>
      <c r="J69" s="6">
        <f t="shared" ref="J69" si="148">SUM(J70:J71)</f>
        <v>0</v>
      </c>
      <c r="K69" s="6">
        <f t="shared" ref="K69:N69" si="149">SUM(K70:K71)</f>
        <v>0</v>
      </c>
      <c r="L69" s="6">
        <f t="shared" ref="L69:M69" si="150">SUM(L70:L71)</f>
        <v>0</v>
      </c>
      <c r="M69" s="6">
        <f t="shared" si="150"/>
        <v>0</v>
      </c>
      <c r="N69" s="6">
        <f t="shared" si="149"/>
        <v>0</v>
      </c>
      <c r="O69" s="6"/>
      <c r="P69" s="6">
        <f t="shared" ref="P69" si="151">SUM(P70:P71)</f>
        <v>0</v>
      </c>
      <c r="Q69" s="6">
        <f t="shared" ref="Q69" si="152">SUM(Q70:Q71)</f>
        <v>0</v>
      </c>
      <c r="R69" s="34">
        <f t="shared" ref="R69" si="153">SUM(R70:R71)</f>
        <v>0</v>
      </c>
      <c r="S69" s="6">
        <f t="shared" ref="S69:T69" si="154">SUM(S70:S71)</f>
        <v>0</v>
      </c>
      <c r="T69" s="6">
        <f t="shared" si="154"/>
        <v>0</v>
      </c>
      <c r="U69" s="6">
        <f t="shared" ref="U69" si="155">SUM(U70:U71)</f>
        <v>0</v>
      </c>
      <c r="V69" s="6">
        <f t="shared" ref="V69" si="156">SUM(V70:V71)</f>
        <v>0</v>
      </c>
      <c r="W69" s="6">
        <f t="shared" ref="W69" si="157">SUM(W70:W71)</f>
        <v>0</v>
      </c>
      <c r="X69" s="6">
        <f t="shared" ref="X69" si="158">SUM(X70:X71)</f>
        <v>0</v>
      </c>
      <c r="Y69" s="6">
        <f t="shared" ref="Y69" si="159">SUM(Y70:Y71)</f>
        <v>0</v>
      </c>
      <c r="Z69" s="6"/>
      <c r="AA69" s="6"/>
      <c r="AB69" s="6">
        <f t="shared" ref="AB69" si="160">SUM(AB70:AB71)</f>
        <v>0</v>
      </c>
      <c r="AC69" s="6">
        <f t="shared" ref="AC69" si="161">SUM(AC70:AC71)</f>
        <v>0</v>
      </c>
      <c r="AD69" s="6">
        <f t="shared" ref="AD69" si="162">SUM(AD70:AD71)</f>
        <v>0</v>
      </c>
      <c r="AE69" s="6">
        <f t="shared" ref="AE69" si="163">SUM(AE70:AE71)</f>
        <v>0</v>
      </c>
      <c r="AF69" s="6">
        <f t="shared" ref="AF69" si="164">SUM(AF70:AF71)</f>
        <v>0</v>
      </c>
      <c r="AG69" s="6">
        <f t="shared" ref="AG69" si="165">SUM(AG70:AG71)</f>
        <v>0</v>
      </c>
      <c r="AH69" s="6">
        <f t="shared" ref="AH69" si="166">SUM(AH70:AH71)</f>
        <v>0</v>
      </c>
      <c r="AI69" s="6">
        <f t="shared" ref="AI69" si="167">SUM(AI70:AI71)</f>
        <v>0</v>
      </c>
      <c r="AJ69" s="6">
        <f t="shared" ref="AJ69" si="168">SUM(AJ70:AJ71)</f>
        <v>0</v>
      </c>
      <c r="AK69" s="6">
        <f t="shared" ref="AK69" si="169">SUM(AK70:AK71)</f>
        <v>0</v>
      </c>
      <c r="AL69" s="6">
        <f t="shared" ref="AL69" si="170">SUM(AL70:AL71)</f>
        <v>0</v>
      </c>
      <c r="AM69" s="37">
        <f t="shared" ref="AM69" si="171">SUM(AM70:AM71)</f>
        <v>0</v>
      </c>
      <c r="AN69" s="37"/>
      <c r="AO69" s="21" t="s">
        <v>79</v>
      </c>
      <c r="AP69" s="22"/>
      <c r="AQ69" s="6">
        <f t="shared" ref="AQ69" si="172">SUM(AQ70:AQ71)</f>
        <v>0</v>
      </c>
      <c r="AR69" s="6">
        <f t="shared" ref="AR69" si="173">SUM(AR70:AR71)</f>
        <v>0</v>
      </c>
      <c r="AS69" s="6">
        <f t="shared" ref="AS69" si="174">SUM(AS70:AS71)</f>
        <v>0</v>
      </c>
      <c r="AT69" s="6">
        <f t="shared" ref="AT69" si="175">SUM(AT70:AT71)</f>
        <v>0</v>
      </c>
      <c r="AU69" s="40">
        <f t="shared" si="132"/>
        <v>0</v>
      </c>
      <c r="AV69" s="44">
        <f t="shared" ref="AV69" si="176">SUM(AV70:AV71)</f>
        <v>0</v>
      </c>
    </row>
    <row r="70" spans="1:48" ht="22.8">
      <c r="A70" s="12" t="s">
        <v>80</v>
      </c>
      <c r="B70" s="19" t="s">
        <v>79</v>
      </c>
      <c r="C70" s="20" t="s">
        <v>83</v>
      </c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33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>
        <v>0</v>
      </c>
      <c r="AE70" s="16"/>
      <c r="AF70" s="16"/>
      <c r="AG70" s="16"/>
      <c r="AH70" s="16"/>
      <c r="AI70" s="16"/>
      <c r="AJ70" s="16"/>
      <c r="AK70" s="16"/>
      <c r="AL70" s="16"/>
      <c r="AM70" s="36">
        <f t="shared" si="98"/>
        <v>0</v>
      </c>
      <c r="AN70" s="36"/>
      <c r="AO70" s="19" t="s">
        <v>79</v>
      </c>
      <c r="AP70" s="20" t="s">
        <v>83</v>
      </c>
      <c r="AQ70" s="16"/>
      <c r="AR70" s="16"/>
      <c r="AS70" s="16"/>
      <c r="AT70" s="16"/>
      <c r="AU70" s="40">
        <f t="shared" si="132"/>
        <v>0</v>
      </c>
      <c r="AV70" s="43">
        <f>SUM(R70,AM70,AU70)</f>
        <v>0</v>
      </c>
    </row>
    <row r="71" spans="1:48" ht="21" customHeight="1">
      <c r="A71" s="12" t="s">
        <v>84</v>
      </c>
      <c r="B71" s="19" t="s">
        <v>79</v>
      </c>
      <c r="C71" s="20" t="s">
        <v>81</v>
      </c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33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36">
        <f t="shared" si="98"/>
        <v>0</v>
      </c>
      <c r="AN71" s="36"/>
      <c r="AO71" s="19" t="s">
        <v>79</v>
      </c>
      <c r="AP71" s="20" t="s">
        <v>81</v>
      </c>
      <c r="AQ71" s="16"/>
      <c r="AR71" s="16"/>
      <c r="AS71" s="16"/>
      <c r="AT71" s="16"/>
      <c r="AU71" s="40">
        <f t="shared" si="132"/>
        <v>0</v>
      </c>
      <c r="AV71" s="43">
        <f>SUM(R71,AM71,AU71)</f>
        <v>0</v>
      </c>
    </row>
    <row r="72" spans="1:48" s="18" customFormat="1" ht="24">
      <c r="A72" s="10" t="s">
        <v>85</v>
      </c>
      <c r="B72" s="21" t="s">
        <v>87</v>
      </c>
      <c r="C72" s="22"/>
      <c r="D72" s="6">
        <f>SUM(D73:D75,D81:D85)</f>
        <v>0</v>
      </c>
      <c r="E72" s="6">
        <f t="shared" ref="E72" si="177">SUM(E73:E75,E81:E85)</f>
        <v>70000</v>
      </c>
      <c r="F72" s="6">
        <f t="shared" ref="F72" si="178">SUM(F73:F75,F81:F85)</f>
        <v>186000</v>
      </c>
      <c r="G72" s="6">
        <f t="shared" ref="G72" si="179">SUM(G73:G75,G81:G85)</f>
        <v>0</v>
      </c>
      <c r="H72" s="6">
        <f t="shared" ref="H72" si="180">SUM(H73:H75,H81:H85)</f>
        <v>15000</v>
      </c>
      <c r="I72" s="6">
        <f t="shared" ref="I72" si="181">SUM(I73:I75,I81:I85)</f>
        <v>0</v>
      </c>
      <c r="J72" s="6">
        <f t="shared" ref="J72" si="182">SUM(J73:J75,J81:J85)</f>
        <v>2888600</v>
      </c>
      <c r="K72" s="6">
        <f t="shared" ref="K72:N72" si="183">SUM(K73:K75,K81:K85)</f>
        <v>0</v>
      </c>
      <c r="L72" s="6">
        <f t="shared" ref="L72:M72" si="184">SUM(L73:L75,L81:L85)</f>
        <v>0</v>
      </c>
      <c r="M72" s="6">
        <f t="shared" si="184"/>
        <v>0</v>
      </c>
      <c r="N72" s="6">
        <f t="shared" si="183"/>
        <v>0</v>
      </c>
      <c r="O72" s="6"/>
      <c r="P72" s="6">
        <f t="shared" ref="P72" si="185">SUM(P73:P75,P81:P85)</f>
        <v>0</v>
      </c>
      <c r="Q72" s="6">
        <f t="shared" ref="Q72" si="186">SUM(Q73:Q75,Q81:Q85)</f>
        <v>0</v>
      </c>
      <c r="R72" s="34">
        <f t="shared" ref="R72" si="187">SUM(R73:R75,R81:R85)</f>
        <v>3159600</v>
      </c>
      <c r="S72" s="6">
        <f t="shared" ref="S72:T72" si="188">SUM(S73:S75,S81:S85)</f>
        <v>97104.12</v>
      </c>
      <c r="T72" s="6">
        <f t="shared" si="188"/>
        <v>325087.71999999997</v>
      </c>
      <c r="U72" s="6">
        <f t="shared" ref="U72" si="189">SUM(U73:U75,U81:U85)</f>
        <v>8616.16</v>
      </c>
      <c r="V72" s="6">
        <f t="shared" ref="V72" si="190">SUM(V73:V75,V81:V85)</f>
        <v>0</v>
      </c>
      <c r="W72" s="6">
        <f t="shared" ref="W72" si="191">SUM(W73:W75,W81:W85)</f>
        <v>2600</v>
      </c>
      <c r="X72" s="6">
        <f t="shared" ref="X72" si="192">SUM(X73:X75,X81:X85)</f>
        <v>600000</v>
      </c>
      <c r="Y72" s="6">
        <f t="shared" ref="Y72:AA72" si="193">SUM(Y73:Y75,Y81:Y85)</f>
        <v>0</v>
      </c>
      <c r="Z72" s="6">
        <f t="shared" si="193"/>
        <v>30000</v>
      </c>
      <c r="AA72" s="6">
        <f t="shared" si="193"/>
        <v>7500</v>
      </c>
      <c r="AB72" s="6">
        <f t="shared" ref="AB72" si="194">SUM(AB73:AB75,AB81:AB85)</f>
        <v>34100</v>
      </c>
      <c r="AC72" s="6">
        <f t="shared" ref="AC72" si="195">SUM(AC73:AC75,AC81:AC85)</f>
        <v>1800</v>
      </c>
      <c r="AD72" s="6">
        <f t="shared" ref="AD72" si="196">SUM(AD73:AD75,AD81:AD85)</f>
        <v>1389500</v>
      </c>
      <c r="AE72" s="6">
        <f t="shared" ref="AE72" si="197">SUM(AE73:AE75,AE81:AE85)</f>
        <v>0</v>
      </c>
      <c r="AF72" s="6">
        <f t="shared" ref="AF72" si="198">SUM(AF73:AF75,AF81:AF85)</f>
        <v>0</v>
      </c>
      <c r="AG72" s="6">
        <f t="shared" ref="AG72" si="199">SUM(AG73:AG75,AG81:AG85)</f>
        <v>0</v>
      </c>
      <c r="AH72" s="6">
        <f t="shared" ref="AH72" si="200">SUM(AH73:AH75,AH81:AH85)</f>
        <v>23000</v>
      </c>
      <c r="AI72" s="6">
        <f t="shared" ref="AI72" si="201">SUM(AI73:AI75,AI81:AI85)</f>
        <v>10700</v>
      </c>
      <c r="AJ72" s="6">
        <f t="shared" ref="AJ72" si="202">SUM(AJ73:AJ75,AJ81:AJ85)</f>
        <v>0</v>
      </c>
      <c r="AK72" s="6">
        <f t="shared" ref="AK72" si="203">SUM(AK73:AK75,AK81:AK85)</f>
        <v>0</v>
      </c>
      <c r="AL72" s="6">
        <f t="shared" ref="AL72" si="204">SUM(AL73:AL75,AL81:AL85)</f>
        <v>0</v>
      </c>
      <c r="AM72" s="37">
        <f t="shared" ref="AM72" si="205">SUM(AM73:AM75,AM81:AM85)</f>
        <v>2530008</v>
      </c>
      <c r="AN72" s="37"/>
      <c r="AO72" s="21" t="s">
        <v>87</v>
      </c>
      <c r="AP72" s="22"/>
      <c r="AQ72" s="6">
        <f t="shared" ref="AQ72" si="206">SUM(AQ73:AQ75,AQ81:AQ85)</f>
        <v>0</v>
      </c>
      <c r="AR72" s="6">
        <f t="shared" ref="AR72" si="207">SUM(AR73:AR75,AR81:AR85)</f>
        <v>330000</v>
      </c>
      <c r="AS72" s="6">
        <f t="shared" ref="AS72" si="208">SUM(AS73:AS75,AS81:AS85)</f>
        <v>0</v>
      </c>
      <c r="AT72" s="6">
        <f t="shared" ref="AT72" si="209">SUM(AT73:AT75,AT81:AT85)</f>
        <v>0</v>
      </c>
      <c r="AU72" s="41">
        <f t="shared" ref="AU72" si="210">SUM(AU73:AU75,AU81:AU85)</f>
        <v>330000</v>
      </c>
      <c r="AV72" s="44">
        <f t="shared" ref="AV72" si="211">SUM(AV73:AV75,AV81:AV85)</f>
        <v>6019608</v>
      </c>
    </row>
    <row r="73" spans="1:48">
      <c r="A73" s="16" t="s">
        <v>86</v>
      </c>
      <c r="B73" s="19" t="s">
        <v>87</v>
      </c>
      <c r="C73" s="20" t="s">
        <v>88</v>
      </c>
      <c r="D73" s="16"/>
      <c r="E73" s="16">
        <v>21000</v>
      </c>
      <c r="F73" s="16"/>
      <c r="G73" s="16"/>
      <c r="H73" s="16">
        <v>0</v>
      </c>
      <c r="I73" s="16"/>
      <c r="J73" s="16"/>
      <c r="K73" s="16"/>
      <c r="L73" s="16"/>
      <c r="M73" s="16"/>
      <c r="N73" s="16"/>
      <c r="O73" s="16"/>
      <c r="P73" s="16"/>
      <c r="Q73" s="16"/>
      <c r="R73" s="33">
        <f t="shared" ref="R73:R92" si="212">SUM(D73:Q73)</f>
        <v>21000</v>
      </c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36">
        <f t="shared" si="98"/>
        <v>0</v>
      </c>
      <c r="AN73" s="36"/>
      <c r="AO73" s="19" t="s">
        <v>87</v>
      </c>
      <c r="AP73" s="20" t="s">
        <v>88</v>
      </c>
      <c r="AQ73" s="16"/>
      <c r="AR73" s="16"/>
      <c r="AS73" s="16"/>
      <c r="AT73" s="16"/>
      <c r="AU73" s="40">
        <f t="shared" si="132"/>
        <v>0</v>
      </c>
      <c r="AV73" s="43">
        <f>SUM(R73,AM73,AU73)</f>
        <v>21000</v>
      </c>
    </row>
    <row r="74" spans="1:48">
      <c r="A74" s="16" t="s">
        <v>89</v>
      </c>
      <c r="B74" s="19" t="s">
        <v>87</v>
      </c>
      <c r="C74" s="20" t="s">
        <v>90</v>
      </c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33">
        <f t="shared" si="212"/>
        <v>0</v>
      </c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36">
        <f t="shared" si="98"/>
        <v>0</v>
      </c>
      <c r="AN74" s="36"/>
      <c r="AO74" s="19" t="s">
        <v>87</v>
      </c>
      <c r="AP74" s="20" t="s">
        <v>90</v>
      </c>
      <c r="AQ74" s="16"/>
      <c r="AR74" s="16"/>
      <c r="AS74" s="16"/>
      <c r="AT74" s="16"/>
      <c r="AU74" s="40">
        <f t="shared" si="132"/>
        <v>0</v>
      </c>
      <c r="AV74" s="43">
        <f>SUM(R74,AM74,AU74)</f>
        <v>0</v>
      </c>
    </row>
    <row r="75" spans="1:48" s="18" customFormat="1">
      <c r="A75" s="6" t="s">
        <v>91</v>
      </c>
      <c r="B75" s="21" t="s">
        <v>87</v>
      </c>
      <c r="C75" s="22" t="s">
        <v>92</v>
      </c>
      <c r="D75" s="6">
        <f>SUM(D76:D79)</f>
        <v>0</v>
      </c>
      <c r="E75" s="6">
        <f t="shared" ref="E75" si="213">SUM(E76:E79)</f>
        <v>0</v>
      </c>
      <c r="F75" s="6">
        <f t="shared" ref="F75" si="214">SUM(F76:F79)</f>
        <v>0</v>
      </c>
      <c r="G75" s="6">
        <f t="shared" ref="G75" si="215">SUM(G76:G79)</f>
        <v>0</v>
      </c>
      <c r="H75" s="6">
        <f t="shared" ref="H75" si="216">SUM(H76:H79)</f>
        <v>0</v>
      </c>
      <c r="I75" s="6">
        <f t="shared" ref="I75" si="217">SUM(I76:I79)</f>
        <v>0</v>
      </c>
      <c r="J75" s="6">
        <f t="shared" ref="J75" si="218">SUM(J76:J79)</f>
        <v>2563400</v>
      </c>
      <c r="K75" s="6">
        <f t="shared" ref="K75:N75" si="219">SUM(K76:K79)</f>
        <v>0</v>
      </c>
      <c r="L75" s="6">
        <f t="shared" ref="L75:M75" si="220">SUM(L76:L79)</f>
        <v>0</v>
      </c>
      <c r="M75" s="6">
        <f t="shared" si="220"/>
        <v>0</v>
      </c>
      <c r="N75" s="6">
        <f t="shared" si="219"/>
        <v>0</v>
      </c>
      <c r="O75" s="6"/>
      <c r="P75" s="6">
        <f t="shared" ref="P75" si="221">SUM(P76:P79)</f>
        <v>0</v>
      </c>
      <c r="Q75" s="6">
        <f t="shared" ref="Q75" si="222">SUM(Q76:Q79)</f>
        <v>0</v>
      </c>
      <c r="R75" s="34">
        <f t="shared" ref="R75" si="223">SUM(R76:R79)</f>
        <v>2563400</v>
      </c>
      <c r="S75" s="6">
        <f t="shared" ref="S75:T75" si="224">SUM(S76:S79)</f>
        <v>0</v>
      </c>
      <c r="T75" s="6">
        <f t="shared" si="224"/>
        <v>0</v>
      </c>
      <c r="U75" s="6">
        <f t="shared" ref="U75" si="225">SUM(U76:U79)</f>
        <v>0</v>
      </c>
      <c r="V75" s="6">
        <f t="shared" ref="V75" si="226">SUM(V76:V79)</f>
        <v>0</v>
      </c>
      <c r="W75" s="6">
        <f t="shared" ref="W75" si="227">SUM(W76:W79)</f>
        <v>0</v>
      </c>
      <c r="X75" s="6">
        <f t="shared" ref="X75" si="228">SUM(X76:X79)</f>
        <v>0</v>
      </c>
      <c r="Y75" s="6">
        <f t="shared" ref="Y75" si="229">SUM(Y76:Y79)</f>
        <v>0</v>
      </c>
      <c r="Z75" s="6"/>
      <c r="AA75" s="6"/>
      <c r="AB75" s="6">
        <f t="shared" ref="AB75" si="230">SUM(AB76:AB79)</f>
        <v>0</v>
      </c>
      <c r="AC75" s="6">
        <f t="shared" ref="AC75" si="231">SUM(AC76:AC79)</f>
        <v>0</v>
      </c>
      <c r="AD75" s="6">
        <f t="shared" ref="AD75" si="232">SUM(AD76:AD79)</f>
        <v>0</v>
      </c>
      <c r="AE75" s="6">
        <f t="shared" ref="AE75" si="233">SUM(AE76:AE79)</f>
        <v>0</v>
      </c>
      <c r="AF75" s="6">
        <f t="shared" ref="AF75" si="234">SUM(AF76:AF79)</f>
        <v>0</v>
      </c>
      <c r="AG75" s="6">
        <f t="shared" ref="AG75" si="235">SUM(AG76:AG79)</f>
        <v>0</v>
      </c>
      <c r="AH75" s="6">
        <f t="shared" ref="AH75" si="236">SUM(AH76:AH79)</f>
        <v>0</v>
      </c>
      <c r="AI75" s="6">
        <f t="shared" ref="AI75" si="237">SUM(AI76:AI79)</f>
        <v>0</v>
      </c>
      <c r="AJ75" s="6">
        <f t="shared" ref="AJ75" si="238">SUM(AJ76:AJ79)</f>
        <v>0</v>
      </c>
      <c r="AK75" s="6">
        <f t="shared" ref="AK75" si="239">SUM(AK76:AK79)</f>
        <v>0</v>
      </c>
      <c r="AL75" s="6">
        <f t="shared" ref="AL75" si="240">SUM(AL76:AL79)</f>
        <v>0</v>
      </c>
      <c r="AM75" s="37">
        <f t="shared" ref="AM75" si="241">SUM(AM76:AM79)</f>
        <v>0</v>
      </c>
      <c r="AN75" s="37"/>
      <c r="AO75" s="21" t="s">
        <v>87</v>
      </c>
      <c r="AP75" s="22" t="s">
        <v>92</v>
      </c>
      <c r="AQ75" s="6">
        <f t="shared" ref="AQ75" si="242">SUM(AQ76:AQ79)</f>
        <v>0</v>
      </c>
      <c r="AR75" s="6">
        <f t="shared" ref="AR75" si="243">SUM(AR76:AR79)</f>
        <v>0</v>
      </c>
      <c r="AS75" s="6">
        <f t="shared" ref="AS75" si="244">SUM(AS76:AS79)</f>
        <v>0</v>
      </c>
      <c r="AT75" s="6">
        <f t="shared" ref="AT75" si="245">SUM(AT76:AT79)</f>
        <v>0</v>
      </c>
      <c r="AU75" s="40">
        <f t="shared" si="132"/>
        <v>0</v>
      </c>
      <c r="AV75" s="44">
        <f t="shared" ref="AV75" si="246">SUM(AV76:AV79)</f>
        <v>2563400</v>
      </c>
    </row>
    <row r="76" spans="1:48">
      <c r="A76" s="16" t="s">
        <v>93</v>
      </c>
      <c r="B76" s="19" t="s">
        <v>317</v>
      </c>
      <c r="C76" s="20" t="s">
        <v>94</v>
      </c>
      <c r="D76" s="16"/>
      <c r="E76" s="16"/>
      <c r="F76" s="16"/>
      <c r="G76" s="16"/>
      <c r="H76" s="16"/>
      <c r="I76" s="16"/>
      <c r="J76" s="16">
        <v>2257600</v>
      </c>
      <c r="K76" s="16"/>
      <c r="L76" s="16"/>
      <c r="M76" s="16"/>
      <c r="N76" s="16"/>
      <c r="O76" s="16"/>
      <c r="P76" s="16"/>
      <c r="Q76" s="16"/>
      <c r="R76" s="33">
        <f t="shared" si="212"/>
        <v>2257600</v>
      </c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36">
        <f t="shared" si="98"/>
        <v>0</v>
      </c>
      <c r="AN76" s="36"/>
      <c r="AO76" s="19" t="s">
        <v>317</v>
      </c>
      <c r="AP76" s="20" t="s">
        <v>94</v>
      </c>
      <c r="AQ76" s="16"/>
      <c r="AR76" s="16"/>
      <c r="AS76" s="16"/>
      <c r="AT76" s="16"/>
      <c r="AU76" s="40">
        <f t="shared" si="132"/>
        <v>0</v>
      </c>
      <c r="AV76" s="43">
        <f>SUM(R76,AM76,AU76)</f>
        <v>2257600</v>
      </c>
    </row>
    <row r="77" spans="1:48">
      <c r="A77" s="16" t="s">
        <v>95</v>
      </c>
      <c r="B77" s="19" t="s">
        <v>317</v>
      </c>
      <c r="C77" s="20" t="s">
        <v>96</v>
      </c>
      <c r="D77" s="16"/>
      <c r="E77" s="16"/>
      <c r="F77" s="16"/>
      <c r="G77" s="16"/>
      <c r="H77" s="16"/>
      <c r="I77" s="16"/>
      <c r="J77" s="16">
        <v>229600</v>
      </c>
      <c r="K77" s="16"/>
      <c r="L77" s="16"/>
      <c r="M77" s="16"/>
      <c r="N77" s="16"/>
      <c r="O77" s="16"/>
      <c r="P77" s="16"/>
      <c r="Q77" s="16"/>
      <c r="R77" s="33">
        <f t="shared" si="212"/>
        <v>229600</v>
      </c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36">
        <f t="shared" si="98"/>
        <v>0</v>
      </c>
      <c r="AN77" s="36"/>
      <c r="AO77" s="19" t="s">
        <v>317</v>
      </c>
      <c r="AP77" s="20" t="s">
        <v>96</v>
      </c>
      <c r="AQ77" s="16"/>
      <c r="AR77" s="16"/>
      <c r="AS77" s="16"/>
      <c r="AT77" s="16"/>
      <c r="AU77" s="40">
        <f t="shared" si="132"/>
        <v>0</v>
      </c>
      <c r="AV77" s="43">
        <f>SUM(R77,AM77,AU77)</f>
        <v>229600</v>
      </c>
    </row>
    <row r="78" spans="1:48">
      <c r="A78" s="16" t="s">
        <v>97</v>
      </c>
      <c r="B78" s="19" t="s">
        <v>87</v>
      </c>
      <c r="C78" s="20" t="s">
        <v>98</v>
      </c>
      <c r="D78" s="16"/>
      <c r="E78" s="16"/>
      <c r="F78" s="16"/>
      <c r="G78" s="16"/>
      <c r="H78" s="16"/>
      <c r="I78" s="16"/>
      <c r="J78" s="16">
        <v>48500</v>
      </c>
      <c r="K78" s="16"/>
      <c r="L78" s="16"/>
      <c r="M78" s="16"/>
      <c r="N78" s="16"/>
      <c r="O78" s="16"/>
      <c r="P78" s="16"/>
      <c r="Q78" s="16"/>
      <c r="R78" s="33">
        <f t="shared" si="212"/>
        <v>48500</v>
      </c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36">
        <f t="shared" si="98"/>
        <v>0</v>
      </c>
      <c r="AN78" s="36"/>
      <c r="AO78" s="19" t="s">
        <v>87</v>
      </c>
      <c r="AP78" s="20" t="s">
        <v>98</v>
      </c>
      <c r="AQ78" s="16"/>
      <c r="AR78" s="16"/>
      <c r="AS78" s="16"/>
      <c r="AT78" s="16"/>
      <c r="AU78" s="40">
        <f t="shared" si="132"/>
        <v>0</v>
      </c>
      <c r="AV78" s="43">
        <f>SUM(R78,AM78,AU78)</f>
        <v>48500</v>
      </c>
    </row>
    <row r="79" spans="1:48">
      <c r="A79" s="16" t="s">
        <v>99</v>
      </c>
      <c r="B79" s="19" t="s">
        <v>87</v>
      </c>
      <c r="C79" s="20" t="s">
        <v>100</v>
      </c>
      <c r="D79" s="16"/>
      <c r="E79" s="16"/>
      <c r="F79" s="16"/>
      <c r="G79" s="16"/>
      <c r="H79" s="16"/>
      <c r="I79" s="16"/>
      <c r="J79" s="16">
        <v>27700</v>
      </c>
      <c r="K79" s="16"/>
      <c r="L79" s="16"/>
      <c r="M79" s="16"/>
      <c r="N79" s="16"/>
      <c r="O79" s="16"/>
      <c r="P79" s="16"/>
      <c r="Q79" s="16"/>
      <c r="R79" s="33">
        <f t="shared" si="212"/>
        <v>27700</v>
      </c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36">
        <f t="shared" si="98"/>
        <v>0</v>
      </c>
      <c r="AN79" s="36"/>
      <c r="AO79" s="19" t="s">
        <v>87</v>
      </c>
      <c r="AP79" s="20" t="s">
        <v>100</v>
      </c>
      <c r="AQ79" s="16"/>
      <c r="AR79" s="16"/>
      <c r="AS79" s="16"/>
      <c r="AT79" s="16"/>
      <c r="AU79" s="40">
        <f t="shared" si="132"/>
        <v>0</v>
      </c>
      <c r="AV79" s="43">
        <f>SUM(R79,AM79,AU79)</f>
        <v>27700</v>
      </c>
    </row>
    <row r="80" spans="1:48">
      <c r="A80" s="16"/>
      <c r="B80" s="19"/>
      <c r="C80" s="20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33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36"/>
      <c r="AN80" s="36"/>
      <c r="AO80" s="19"/>
      <c r="AP80" s="20"/>
      <c r="AQ80" s="16"/>
      <c r="AR80" s="16"/>
      <c r="AS80" s="16"/>
      <c r="AT80" s="16"/>
      <c r="AU80" s="40"/>
      <c r="AV80" s="43"/>
    </row>
    <row r="81" spans="1:48" ht="22.8">
      <c r="A81" s="12" t="s">
        <v>80</v>
      </c>
      <c r="B81" s="19" t="s">
        <v>87</v>
      </c>
      <c r="C81" s="20" t="s">
        <v>83</v>
      </c>
      <c r="D81" s="16"/>
      <c r="E81" s="16"/>
      <c r="F81" s="16"/>
      <c r="G81" s="16"/>
      <c r="H81" s="16"/>
      <c r="I81" s="16"/>
      <c r="J81" s="16">
        <v>182200</v>
      </c>
      <c r="K81" s="16"/>
      <c r="L81" s="16"/>
      <c r="M81" s="16"/>
      <c r="N81" s="16"/>
      <c r="O81" s="16"/>
      <c r="P81" s="16"/>
      <c r="Q81" s="16"/>
      <c r="R81" s="33">
        <f t="shared" si="212"/>
        <v>182200</v>
      </c>
      <c r="S81" s="16"/>
      <c r="T81" s="16"/>
      <c r="U81" s="16"/>
      <c r="V81" s="16"/>
      <c r="W81" s="16"/>
      <c r="X81" s="16"/>
      <c r="Y81" s="16"/>
      <c r="Z81" s="16"/>
      <c r="AA81" s="16"/>
      <c r="AB81" s="16">
        <v>34100</v>
      </c>
      <c r="AC81" s="16"/>
      <c r="AD81" s="16">
        <v>1338500</v>
      </c>
      <c r="AE81" s="16"/>
      <c r="AF81" s="16"/>
      <c r="AG81" s="16"/>
      <c r="AH81" s="16"/>
      <c r="AI81" s="16"/>
      <c r="AJ81" s="16"/>
      <c r="AK81" s="16"/>
      <c r="AL81" s="16"/>
      <c r="AM81" s="36">
        <f t="shared" si="98"/>
        <v>1372600</v>
      </c>
      <c r="AN81" s="36"/>
      <c r="AO81" s="19" t="s">
        <v>87</v>
      </c>
      <c r="AP81" s="20" t="s">
        <v>83</v>
      </c>
      <c r="AQ81" s="16"/>
      <c r="AR81" s="16"/>
      <c r="AS81" s="16"/>
      <c r="AT81" s="16"/>
      <c r="AU81" s="40">
        <f t="shared" si="132"/>
        <v>0</v>
      </c>
      <c r="AV81" s="43">
        <f>SUM(R81,AM81,AU81)</f>
        <v>1554800</v>
      </c>
    </row>
    <row r="82" spans="1:48">
      <c r="A82" s="12" t="s">
        <v>84</v>
      </c>
      <c r="B82" s="19" t="s">
        <v>87</v>
      </c>
      <c r="C82" s="20" t="s">
        <v>81</v>
      </c>
      <c r="D82" s="16"/>
      <c r="E82" s="16">
        <v>3000</v>
      </c>
      <c r="F82" s="16">
        <v>186000</v>
      </c>
      <c r="G82" s="16"/>
      <c r="H82" s="16"/>
      <c r="I82" s="16"/>
      <c r="J82" s="16">
        <v>138000</v>
      </c>
      <c r="K82" s="16"/>
      <c r="L82" s="16"/>
      <c r="M82" s="16"/>
      <c r="N82" s="16"/>
      <c r="O82" s="16"/>
      <c r="P82" s="16"/>
      <c r="Q82" s="16"/>
      <c r="R82" s="33">
        <f t="shared" si="212"/>
        <v>327000</v>
      </c>
      <c r="S82" s="16">
        <v>97104.12</v>
      </c>
      <c r="T82" s="16">
        <v>325087.71999999997</v>
      </c>
      <c r="U82" s="16">
        <v>8616.16</v>
      </c>
      <c r="V82" s="16"/>
      <c r="W82" s="16">
        <v>2600</v>
      </c>
      <c r="X82" s="16">
        <v>600000</v>
      </c>
      <c r="Y82" s="16"/>
      <c r="Z82" s="16">
        <v>30000</v>
      </c>
      <c r="AA82" s="16">
        <v>7500</v>
      </c>
      <c r="AB82" s="16"/>
      <c r="AC82" s="16"/>
      <c r="AD82" s="16"/>
      <c r="AE82" s="16"/>
      <c r="AF82" s="16"/>
      <c r="AG82" s="16"/>
      <c r="AH82" s="16">
        <v>23000</v>
      </c>
      <c r="AI82" s="16">
        <v>10700</v>
      </c>
      <c r="AJ82" s="16"/>
      <c r="AK82" s="16"/>
      <c r="AL82" s="16"/>
      <c r="AM82" s="36">
        <f t="shared" si="98"/>
        <v>1104608</v>
      </c>
      <c r="AN82" s="36"/>
      <c r="AO82" s="19" t="s">
        <v>87</v>
      </c>
      <c r="AP82" s="20" t="s">
        <v>81</v>
      </c>
      <c r="AQ82" s="16"/>
      <c r="AR82" s="16">
        <v>288000</v>
      </c>
      <c r="AS82" s="16"/>
      <c r="AT82" s="16"/>
      <c r="AU82" s="40">
        <f t="shared" si="132"/>
        <v>288000</v>
      </c>
      <c r="AV82" s="43">
        <f>SUM(R82,AM82,AU82)</f>
        <v>1719608</v>
      </c>
    </row>
    <row r="83" spans="1:48">
      <c r="A83" s="16" t="s">
        <v>101</v>
      </c>
      <c r="B83" s="19" t="s">
        <v>87</v>
      </c>
      <c r="C83" s="20" t="s">
        <v>102</v>
      </c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33">
        <f t="shared" si="212"/>
        <v>0</v>
      </c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36">
        <f t="shared" si="98"/>
        <v>0</v>
      </c>
      <c r="AN83" s="36"/>
      <c r="AO83" s="19" t="s">
        <v>87</v>
      </c>
      <c r="AP83" s="20" t="s">
        <v>102</v>
      </c>
      <c r="AQ83" s="16"/>
      <c r="AR83" s="16"/>
      <c r="AS83" s="16"/>
      <c r="AT83" s="16"/>
      <c r="AU83" s="40">
        <f t="shared" si="132"/>
        <v>0</v>
      </c>
      <c r="AV83" s="43">
        <f>SUM(R83,AM83,AU83)</f>
        <v>0</v>
      </c>
    </row>
    <row r="84" spans="1:48" ht="24">
      <c r="A84" s="16" t="s">
        <v>103</v>
      </c>
      <c r="B84" s="19" t="s">
        <v>87</v>
      </c>
      <c r="C84" s="20" t="s">
        <v>104</v>
      </c>
      <c r="D84" s="16"/>
      <c r="E84" s="16">
        <v>12000</v>
      </c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33">
        <f t="shared" si="212"/>
        <v>12000</v>
      </c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>
        <v>51000</v>
      </c>
      <c r="AE84" s="16"/>
      <c r="AF84" s="16"/>
      <c r="AG84" s="16"/>
      <c r="AH84" s="16"/>
      <c r="AI84" s="16"/>
      <c r="AJ84" s="16"/>
      <c r="AK84" s="16"/>
      <c r="AL84" s="16"/>
      <c r="AM84" s="36">
        <f t="shared" si="98"/>
        <v>51000</v>
      </c>
      <c r="AN84" s="36"/>
      <c r="AO84" s="19" t="s">
        <v>87</v>
      </c>
      <c r="AP84" s="20" t="s">
        <v>104</v>
      </c>
      <c r="AQ84" s="16"/>
      <c r="AR84" s="16">
        <v>2000</v>
      </c>
      <c r="AS84" s="16"/>
      <c r="AT84" s="16"/>
      <c r="AU84" s="40">
        <f>SUM(AR84:AS84,AT84,AQ84)</f>
        <v>2000</v>
      </c>
      <c r="AV84" s="43">
        <f>SUM(R84,AM84,AU84)</f>
        <v>65000</v>
      </c>
    </row>
    <row r="85" spans="1:48" s="18" customFormat="1" ht="24">
      <c r="A85" s="6" t="s">
        <v>105</v>
      </c>
      <c r="B85" s="21" t="s">
        <v>87</v>
      </c>
      <c r="C85" s="22" t="s">
        <v>106</v>
      </c>
      <c r="D85" s="6">
        <f>SUM(D86:D92)</f>
        <v>0</v>
      </c>
      <c r="E85" s="6">
        <f t="shared" ref="E85" si="247">SUM(E86:E92)</f>
        <v>34000</v>
      </c>
      <c r="F85" s="6">
        <f t="shared" ref="F85" si="248">SUM(F86:F92)</f>
        <v>0</v>
      </c>
      <c r="G85" s="6">
        <f t="shared" ref="G85" si="249">SUM(G86:G92)</f>
        <v>0</v>
      </c>
      <c r="H85" s="6">
        <f t="shared" ref="H85" si="250">SUM(H86:H92)</f>
        <v>15000</v>
      </c>
      <c r="I85" s="6">
        <f t="shared" ref="I85" si="251">SUM(I86:I92)</f>
        <v>0</v>
      </c>
      <c r="J85" s="6">
        <f t="shared" ref="J85" si="252">SUM(J86:J92)</f>
        <v>5000</v>
      </c>
      <c r="K85" s="6">
        <f t="shared" ref="K85:N85" si="253">SUM(K86:K92)</f>
        <v>0</v>
      </c>
      <c r="L85" s="6">
        <f t="shared" ref="L85:M85" si="254">SUM(L86:L92)</f>
        <v>0</v>
      </c>
      <c r="M85" s="6">
        <f t="shared" si="254"/>
        <v>0</v>
      </c>
      <c r="N85" s="6">
        <f t="shared" si="253"/>
        <v>0</v>
      </c>
      <c r="O85" s="6"/>
      <c r="P85" s="6">
        <f t="shared" ref="P85" si="255">SUM(P86:P92)</f>
        <v>0</v>
      </c>
      <c r="Q85" s="6">
        <f t="shared" ref="Q85" si="256">SUM(Q86:Q92)</f>
        <v>0</v>
      </c>
      <c r="R85" s="34">
        <f t="shared" ref="R85" si="257">SUM(R86:R92)</f>
        <v>54000</v>
      </c>
      <c r="S85" s="6"/>
      <c r="T85" s="6">
        <f t="shared" ref="T85" si="258">SUM(T86:T92)</f>
        <v>0</v>
      </c>
      <c r="U85" s="6">
        <f t="shared" ref="U85" si="259">SUM(U86:U92)</f>
        <v>0</v>
      </c>
      <c r="V85" s="6">
        <f t="shared" ref="V85" si="260">SUM(V86:V92)</f>
        <v>0</v>
      </c>
      <c r="W85" s="6">
        <f t="shared" ref="W85" si="261">SUM(W86:W92)</f>
        <v>0</v>
      </c>
      <c r="X85" s="6">
        <f t="shared" ref="X85" si="262">SUM(X86:X92)</f>
        <v>0</v>
      </c>
      <c r="Y85" s="6">
        <f t="shared" ref="Y85" si="263">SUM(Y86:Y92)</f>
        <v>0</v>
      </c>
      <c r="Z85" s="6"/>
      <c r="AA85" s="6"/>
      <c r="AB85" s="6">
        <f t="shared" ref="AB85" si="264">SUM(AB86:AB92)</f>
        <v>0</v>
      </c>
      <c r="AC85" s="6">
        <f t="shared" ref="AC85" si="265">SUM(AC86:AC92)</f>
        <v>1800</v>
      </c>
      <c r="AD85" s="6">
        <f t="shared" ref="AD85" si="266">SUM(AD86:AD92)</f>
        <v>0</v>
      </c>
      <c r="AE85" s="6">
        <f t="shared" ref="AE85" si="267">SUM(AE86:AE92)</f>
        <v>0</v>
      </c>
      <c r="AF85" s="6">
        <f t="shared" ref="AF85" si="268">SUM(AF86:AF92)</f>
        <v>0</v>
      </c>
      <c r="AG85" s="6">
        <f t="shared" ref="AG85" si="269">SUM(AG86:AG92)</f>
        <v>0</v>
      </c>
      <c r="AH85" s="6">
        <f t="shared" ref="AH85" si="270">SUM(AH86:AH92)</f>
        <v>0</v>
      </c>
      <c r="AI85" s="6">
        <f t="shared" ref="AI85" si="271">SUM(AI86:AI92)</f>
        <v>0</v>
      </c>
      <c r="AJ85" s="6">
        <f t="shared" ref="AJ85" si="272">SUM(AJ86:AJ92)</f>
        <v>0</v>
      </c>
      <c r="AK85" s="6">
        <f t="shared" ref="AK85" si="273">SUM(AK86:AK92)</f>
        <v>0</v>
      </c>
      <c r="AL85" s="6">
        <f t="shared" ref="AL85" si="274">SUM(AL86:AL92)</f>
        <v>0</v>
      </c>
      <c r="AM85" s="37">
        <f t="shared" ref="AM85" si="275">SUM(AM86:AM92)</f>
        <v>1800</v>
      </c>
      <c r="AN85" s="37"/>
      <c r="AO85" s="21" t="s">
        <v>87</v>
      </c>
      <c r="AP85" s="22" t="s">
        <v>106</v>
      </c>
      <c r="AQ85" s="6">
        <f t="shared" ref="AQ85" si="276">SUM(AQ86:AQ92)</f>
        <v>0</v>
      </c>
      <c r="AR85" s="6">
        <f t="shared" ref="AR85" si="277">SUM(AR86:AR92)</f>
        <v>40000</v>
      </c>
      <c r="AS85" s="6">
        <f t="shared" ref="AS85" si="278">SUM(AS86:AS92)</f>
        <v>0</v>
      </c>
      <c r="AT85" s="6">
        <f t="shared" ref="AT85" si="279">SUM(AT86:AT92)</f>
        <v>0</v>
      </c>
      <c r="AU85" s="41">
        <f t="shared" ref="AU85" si="280">SUM(AU86:AU92)</f>
        <v>40000</v>
      </c>
      <c r="AV85" s="44">
        <f t="shared" ref="AV85" si="281">SUM(AV86:AV92)</f>
        <v>95800</v>
      </c>
    </row>
    <row r="86" spans="1:48">
      <c r="A86" s="16" t="s">
        <v>107</v>
      </c>
      <c r="B86" s="19" t="s">
        <v>87</v>
      </c>
      <c r="C86" s="20" t="s">
        <v>108</v>
      </c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33">
        <f t="shared" si="212"/>
        <v>0</v>
      </c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36">
        <f t="shared" si="98"/>
        <v>0</v>
      </c>
      <c r="AN86" s="36"/>
      <c r="AO86" s="19" t="s">
        <v>87</v>
      </c>
      <c r="AP86" s="20" t="s">
        <v>108</v>
      </c>
      <c r="AQ86" s="16"/>
      <c r="AR86" s="16"/>
      <c r="AS86" s="16"/>
      <c r="AT86" s="16"/>
      <c r="AU86" s="40">
        <f t="shared" ref="AU86" si="282">SUM(AR86:AS86)</f>
        <v>0</v>
      </c>
      <c r="AV86" s="43">
        <f t="shared" ref="AV86:AV92" si="283">SUM(R86,AM86,AU86)</f>
        <v>0</v>
      </c>
    </row>
    <row r="87" spans="1:48">
      <c r="A87" s="16" t="s">
        <v>109</v>
      </c>
      <c r="B87" s="19" t="s">
        <v>87</v>
      </c>
      <c r="C87" s="20" t="s">
        <v>110</v>
      </c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33">
        <f t="shared" si="212"/>
        <v>0</v>
      </c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36">
        <f t="shared" si="98"/>
        <v>0</v>
      </c>
      <c r="AN87" s="36"/>
      <c r="AO87" s="19" t="s">
        <v>87</v>
      </c>
      <c r="AP87" s="20" t="s">
        <v>110</v>
      </c>
      <c r="AQ87" s="16"/>
      <c r="AR87" s="16"/>
      <c r="AS87" s="16"/>
      <c r="AT87" s="16"/>
      <c r="AU87" s="40">
        <f t="shared" ref="AU87:AU90" si="284">SUM(AR87:AS87,AT87)</f>
        <v>0</v>
      </c>
      <c r="AV87" s="43">
        <f t="shared" si="283"/>
        <v>0</v>
      </c>
    </row>
    <row r="88" spans="1:48">
      <c r="A88" s="16" t="s">
        <v>111</v>
      </c>
      <c r="B88" s="19" t="s">
        <v>87</v>
      </c>
      <c r="C88" s="20" t="s">
        <v>112</v>
      </c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33">
        <f t="shared" si="212"/>
        <v>0</v>
      </c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36">
        <f t="shared" si="98"/>
        <v>0</v>
      </c>
      <c r="AN88" s="36"/>
      <c r="AO88" s="19" t="s">
        <v>87</v>
      </c>
      <c r="AP88" s="20" t="s">
        <v>112</v>
      </c>
      <c r="AQ88" s="16"/>
      <c r="AR88" s="16"/>
      <c r="AS88" s="16"/>
      <c r="AT88" s="16"/>
      <c r="AU88" s="40">
        <f t="shared" si="284"/>
        <v>0</v>
      </c>
      <c r="AV88" s="43">
        <f t="shared" si="283"/>
        <v>0</v>
      </c>
    </row>
    <row r="89" spans="1:48">
      <c r="A89" s="16" t="s">
        <v>113</v>
      </c>
      <c r="B89" s="19" t="s">
        <v>87</v>
      </c>
      <c r="C89" s="20" t="s">
        <v>114</v>
      </c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33">
        <f t="shared" si="212"/>
        <v>0</v>
      </c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36">
        <f t="shared" si="98"/>
        <v>0</v>
      </c>
      <c r="AN89" s="36"/>
      <c r="AO89" s="19" t="s">
        <v>87</v>
      </c>
      <c r="AP89" s="20" t="s">
        <v>114</v>
      </c>
      <c r="AQ89" s="16"/>
      <c r="AR89" s="16"/>
      <c r="AS89" s="16"/>
      <c r="AT89" s="16"/>
      <c r="AU89" s="40">
        <f t="shared" si="284"/>
        <v>0</v>
      </c>
      <c r="AV89" s="43">
        <f t="shared" si="283"/>
        <v>0</v>
      </c>
    </row>
    <row r="90" spans="1:48">
      <c r="A90" s="16" t="s">
        <v>115</v>
      </c>
      <c r="B90" s="19" t="s">
        <v>87</v>
      </c>
      <c r="C90" s="20" t="s">
        <v>116</v>
      </c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33">
        <f t="shared" si="212"/>
        <v>0</v>
      </c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36">
        <f t="shared" si="98"/>
        <v>0</v>
      </c>
      <c r="AN90" s="36"/>
      <c r="AO90" s="19" t="s">
        <v>87</v>
      </c>
      <c r="AP90" s="20" t="s">
        <v>116</v>
      </c>
      <c r="AQ90" s="16"/>
      <c r="AR90" s="16"/>
      <c r="AS90" s="16"/>
      <c r="AT90" s="16"/>
      <c r="AU90" s="40">
        <f t="shared" si="284"/>
        <v>0</v>
      </c>
      <c r="AV90" s="43">
        <f t="shared" si="283"/>
        <v>0</v>
      </c>
    </row>
    <row r="91" spans="1:48">
      <c r="A91" s="16" t="s">
        <v>117</v>
      </c>
      <c r="B91" s="19" t="s">
        <v>87</v>
      </c>
      <c r="C91" s="20" t="s">
        <v>118</v>
      </c>
      <c r="D91" s="16"/>
      <c r="E91" s="16">
        <v>28000</v>
      </c>
      <c r="F91" s="16"/>
      <c r="G91" s="16"/>
      <c r="H91" s="16">
        <v>15000</v>
      </c>
      <c r="I91" s="16"/>
      <c r="J91" s="16">
        <v>5000</v>
      </c>
      <c r="K91" s="16"/>
      <c r="L91" s="16"/>
      <c r="M91" s="16"/>
      <c r="N91" s="16"/>
      <c r="O91" s="16"/>
      <c r="P91" s="16"/>
      <c r="Q91" s="16"/>
      <c r="R91" s="33">
        <f t="shared" si="212"/>
        <v>48000</v>
      </c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>
        <v>1800</v>
      </c>
      <c r="AD91" s="16"/>
      <c r="AE91" s="16"/>
      <c r="AF91" s="16"/>
      <c r="AG91" s="16"/>
      <c r="AH91" s="16"/>
      <c r="AI91" s="16"/>
      <c r="AJ91" s="16"/>
      <c r="AK91" s="16"/>
      <c r="AL91" s="16"/>
      <c r="AM91" s="36">
        <f t="shared" si="98"/>
        <v>1800</v>
      </c>
      <c r="AN91" s="36"/>
      <c r="AO91" s="19" t="s">
        <v>87</v>
      </c>
      <c r="AP91" s="20" t="s">
        <v>118</v>
      </c>
      <c r="AQ91" s="16"/>
      <c r="AR91" s="16">
        <v>40000</v>
      </c>
      <c r="AS91" s="16"/>
      <c r="AT91" s="16"/>
      <c r="AU91" s="40">
        <f t="shared" ref="AU91:AU92" si="285">SUM(AR91:AS91,AT91,AQ91)</f>
        <v>40000</v>
      </c>
      <c r="AV91" s="43">
        <f t="shared" si="283"/>
        <v>89800</v>
      </c>
    </row>
    <row r="92" spans="1:48">
      <c r="A92" s="16" t="s">
        <v>119</v>
      </c>
      <c r="B92" s="19" t="s">
        <v>87</v>
      </c>
      <c r="C92" s="20" t="s">
        <v>120</v>
      </c>
      <c r="D92" s="16"/>
      <c r="E92" s="16">
        <v>6000</v>
      </c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33">
        <f t="shared" si="212"/>
        <v>6000</v>
      </c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36">
        <f t="shared" si="98"/>
        <v>0</v>
      </c>
      <c r="AN92" s="36"/>
      <c r="AO92" s="19" t="s">
        <v>87</v>
      </c>
      <c r="AP92" s="20" t="s">
        <v>120</v>
      </c>
      <c r="AQ92" s="16"/>
      <c r="AR92" s="16"/>
      <c r="AS92" s="16"/>
      <c r="AT92" s="16"/>
      <c r="AU92" s="40">
        <f t="shared" si="285"/>
        <v>0</v>
      </c>
      <c r="AV92" s="43">
        <f t="shared" si="283"/>
        <v>6000</v>
      </c>
    </row>
    <row r="93" spans="1:48" s="18" customFormat="1">
      <c r="A93" s="6" t="s">
        <v>121</v>
      </c>
      <c r="B93" s="21"/>
      <c r="C93" s="22"/>
      <c r="D93" s="6">
        <f>SUM(D53,D56,D60,D61,D64,D69,D72)</f>
        <v>11463260.65</v>
      </c>
      <c r="E93" s="6">
        <f t="shared" ref="E93:AT93" si="286">SUM(E53,E56,E60,E61,E64,E69,E72)</f>
        <v>70000</v>
      </c>
      <c r="F93" s="6">
        <f t="shared" si="286"/>
        <v>2440340.48</v>
      </c>
      <c r="G93" s="6">
        <f t="shared" si="286"/>
        <v>870300</v>
      </c>
      <c r="H93" s="6">
        <f t="shared" si="286"/>
        <v>15000</v>
      </c>
      <c r="I93" s="6">
        <f t="shared" si="286"/>
        <v>434000</v>
      </c>
      <c r="J93" s="6">
        <f t="shared" si="286"/>
        <v>3921100</v>
      </c>
      <c r="K93" s="6">
        <f t="shared" si="286"/>
        <v>0</v>
      </c>
      <c r="L93" s="6">
        <f t="shared" si="286"/>
        <v>0</v>
      </c>
      <c r="M93" s="6">
        <f t="shared" si="286"/>
        <v>0</v>
      </c>
      <c r="N93" s="6">
        <f t="shared" si="286"/>
        <v>0</v>
      </c>
      <c r="O93" s="6">
        <f t="shared" si="286"/>
        <v>150231.35999999999</v>
      </c>
      <c r="P93" s="6">
        <f t="shared" si="286"/>
        <v>1105400</v>
      </c>
      <c r="Q93" s="6">
        <f t="shared" si="286"/>
        <v>814420.68</v>
      </c>
      <c r="R93" s="34">
        <f>SUM(R53,R56,R60,R61,R64,R69,R72,R68)</f>
        <v>21284053.170000002</v>
      </c>
      <c r="S93" s="6">
        <f t="shared" si="286"/>
        <v>97104.12</v>
      </c>
      <c r="T93" s="6">
        <f t="shared" ref="T93" si="287">SUM(T53,T56,T60,T61,T64,T69,T72)</f>
        <v>325087.71999999997</v>
      </c>
      <c r="U93" s="6">
        <f t="shared" si="286"/>
        <v>8616.16</v>
      </c>
      <c r="V93" s="6">
        <f t="shared" si="286"/>
        <v>0</v>
      </c>
      <c r="W93" s="6">
        <f t="shared" si="286"/>
        <v>172600</v>
      </c>
      <c r="X93" s="6">
        <f t="shared" si="286"/>
        <v>600000</v>
      </c>
      <c r="Y93" s="6">
        <f t="shared" si="286"/>
        <v>0</v>
      </c>
      <c r="Z93" s="6">
        <f t="shared" si="286"/>
        <v>70000</v>
      </c>
      <c r="AA93" s="6">
        <f t="shared" si="286"/>
        <v>17500</v>
      </c>
      <c r="AB93" s="6">
        <f t="shared" si="286"/>
        <v>34100</v>
      </c>
      <c r="AC93" s="6">
        <f t="shared" si="286"/>
        <v>1800</v>
      </c>
      <c r="AD93" s="6">
        <f t="shared" si="286"/>
        <v>1389500</v>
      </c>
      <c r="AE93" s="6">
        <f t="shared" si="286"/>
        <v>0</v>
      </c>
      <c r="AF93" s="6">
        <f t="shared" si="286"/>
        <v>0</v>
      </c>
      <c r="AG93" s="6">
        <f t="shared" si="286"/>
        <v>0</v>
      </c>
      <c r="AH93" s="6">
        <f t="shared" si="286"/>
        <v>23000</v>
      </c>
      <c r="AI93" s="6">
        <f t="shared" si="286"/>
        <v>10700</v>
      </c>
      <c r="AJ93" s="6">
        <f t="shared" si="286"/>
        <v>0</v>
      </c>
      <c r="AK93" s="6">
        <f t="shared" si="286"/>
        <v>0</v>
      </c>
      <c r="AL93" s="6">
        <f t="shared" si="286"/>
        <v>0</v>
      </c>
      <c r="AM93" s="34">
        <f>SUM(AM53,AM56,AM60,AM61,AM64,AM69,AM72,AM68)</f>
        <v>2750008</v>
      </c>
      <c r="AN93" s="34"/>
      <c r="AO93" s="21"/>
      <c r="AP93" s="22"/>
      <c r="AQ93" s="6">
        <f t="shared" si="286"/>
        <v>0</v>
      </c>
      <c r="AR93" s="6">
        <f t="shared" si="286"/>
        <v>330000</v>
      </c>
      <c r="AS93" s="6">
        <f t="shared" si="286"/>
        <v>0</v>
      </c>
      <c r="AT93" s="6">
        <f t="shared" si="286"/>
        <v>0</v>
      </c>
      <c r="AU93" s="34">
        <f>SUM(AU53,AU56,AU60,AU61,AU64,AU69,AU72,AU68)</f>
        <v>330000</v>
      </c>
      <c r="AV93" s="34">
        <f>SUM(AV53,AV56,AV60,AV61,AV64,AV69,AV72,AV68)</f>
        <v>24364061.170000002</v>
      </c>
    </row>
    <row r="94" spans="1:48" s="28" customFormat="1">
      <c r="A94" s="25" t="s">
        <v>122</v>
      </c>
      <c r="B94" s="26"/>
      <c r="C94" s="27"/>
      <c r="D94" s="25">
        <f>D50+D51-D93</f>
        <v>0</v>
      </c>
      <c r="E94" s="25">
        <f t="shared" ref="E94:Q94" si="288">E50+E51-E93</f>
        <v>0</v>
      </c>
      <c r="F94" s="25">
        <f t="shared" si="288"/>
        <v>0</v>
      </c>
      <c r="G94" s="25">
        <f t="shared" si="288"/>
        <v>0</v>
      </c>
      <c r="H94" s="25">
        <f t="shared" si="288"/>
        <v>0</v>
      </c>
      <c r="I94" s="25">
        <f t="shared" si="288"/>
        <v>0</v>
      </c>
      <c r="J94" s="25">
        <f t="shared" si="288"/>
        <v>0</v>
      </c>
      <c r="K94" s="25">
        <f t="shared" si="288"/>
        <v>0</v>
      </c>
      <c r="L94" s="25">
        <f t="shared" si="288"/>
        <v>0</v>
      </c>
      <c r="M94" s="25">
        <f t="shared" si="288"/>
        <v>0</v>
      </c>
      <c r="N94" s="25">
        <f t="shared" si="288"/>
        <v>0</v>
      </c>
      <c r="O94" s="25">
        <f t="shared" si="288"/>
        <v>0</v>
      </c>
      <c r="P94" s="25">
        <f t="shared" si="288"/>
        <v>0</v>
      </c>
      <c r="Q94" s="25">
        <f t="shared" si="288"/>
        <v>0</v>
      </c>
      <c r="R94" s="35">
        <f>R50+R51-R93</f>
        <v>0</v>
      </c>
      <c r="S94" s="25">
        <f t="shared" ref="S94:T94" si="289">S93-S51</f>
        <v>0</v>
      </c>
      <c r="T94" s="25">
        <f t="shared" si="289"/>
        <v>0</v>
      </c>
      <c r="U94" s="25">
        <f t="shared" ref="U94" si="290">U93-U51</f>
        <v>0</v>
      </c>
      <c r="V94" s="25">
        <f t="shared" ref="V94" si="291">V93-V51</f>
        <v>0</v>
      </c>
      <c r="W94" s="25">
        <f t="shared" ref="W94" si="292">W93-W51</f>
        <v>0</v>
      </c>
      <c r="X94" s="25">
        <f t="shared" ref="X94" si="293">X93-X51</f>
        <v>0</v>
      </c>
      <c r="Y94" s="25">
        <f t="shared" ref="Y94:AA94" si="294">Y93-Y51</f>
        <v>0</v>
      </c>
      <c r="Z94" s="25">
        <f t="shared" si="294"/>
        <v>0</v>
      </c>
      <c r="AA94" s="25">
        <f t="shared" si="294"/>
        <v>0</v>
      </c>
      <c r="AB94" s="25">
        <f t="shared" ref="AB94" si="295">AB93-AB51</f>
        <v>0</v>
      </c>
      <c r="AC94" s="25">
        <f t="shared" ref="AC94" si="296">AC93-AC51</f>
        <v>0</v>
      </c>
      <c r="AD94" s="25">
        <f t="shared" ref="AD94" si="297">AD93-AD51</f>
        <v>0</v>
      </c>
      <c r="AE94" s="25">
        <f t="shared" ref="AE94" si="298">AE93-AE51</f>
        <v>0</v>
      </c>
      <c r="AF94" s="25">
        <f t="shared" ref="AF94" si="299">AF93-AF51</f>
        <v>0</v>
      </c>
      <c r="AG94" s="25">
        <f t="shared" ref="AG94" si="300">AG93-AG51</f>
        <v>0</v>
      </c>
      <c r="AH94" s="25">
        <f t="shared" ref="AH94" si="301">AH93-AH51</f>
        <v>0</v>
      </c>
      <c r="AI94" s="25">
        <f t="shared" ref="AI94" si="302">AI93-AI51</f>
        <v>0</v>
      </c>
      <c r="AJ94" s="25">
        <f t="shared" ref="AJ94" si="303">AJ93-AJ51</f>
        <v>0</v>
      </c>
      <c r="AK94" s="25">
        <f t="shared" ref="AK94" si="304">AK93-AK51</f>
        <v>0</v>
      </c>
      <c r="AL94" s="25">
        <f t="shared" ref="AL94" si="305">AL93-AL51</f>
        <v>0</v>
      </c>
      <c r="AM94" s="38">
        <f t="shared" ref="AM94" si="306">AM93-AM51</f>
        <v>0</v>
      </c>
      <c r="AN94" s="38"/>
      <c r="AO94" s="26"/>
      <c r="AP94" s="27"/>
      <c r="AQ94" s="25">
        <f t="shared" ref="AQ94" si="307">AQ93-AQ51</f>
        <v>0</v>
      </c>
      <c r="AR94" s="25">
        <f>AR50+AR51-AR93</f>
        <v>0</v>
      </c>
      <c r="AS94" s="25">
        <f t="shared" ref="AS94" si="308">AS93-AS51</f>
        <v>0</v>
      </c>
      <c r="AT94" s="25">
        <f t="shared" ref="AT94" si="309">AT93-AT51</f>
        <v>0</v>
      </c>
      <c r="AU94" s="42">
        <f>AU50+AU51-AU93</f>
        <v>0</v>
      </c>
      <c r="AV94" s="45">
        <f>AV50+AV51-AV93</f>
        <v>0</v>
      </c>
    </row>
  </sheetData>
  <mergeCells count="15">
    <mergeCell ref="A1:E1"/>
    <mergeCell ref="AQ2:AU2"/>
    <mergeCell ref="AV2:AV3"/>
    <mergeCell ref="A48:A49"/>
    <mergeCell ref="D48:Q48"/>
    <mergeCell ref="R48:R49"/>
    <mergeCell ref="S48:AL48"/>
    <mergeCell ref="AM48:AM49"/>
    <mergeCell ref="A2:A3"/>
    <mergeCell ref="D2:Q2"/>
    <mergeCell ref="R2:R3"/>
    <mergeCell ref="S2:AL2"/>
    <mergeCell ref="AM2:AM3"/>
    <mergeCell ref="AQ48:AU48"/>
    <mergeCell ref="AV48:AV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7"/>
  <sheetViews>
    <sheetView topLeftCell="A19" workbookViewId="0">
      <selection activeCell="H12" sqref="H12"/>
    </sheetView>
  </sheetViews>
  <sheetFormatPr defaultColWidth="8.88671875" defaultRowHeight="13.2"/>
  <cols>
    <col min="1" max="1" width="0.109375" style="47" customWidth="1"/>
    <col min="2" max="2" width="48" style="47" customWidth="1"/>
    <col min="3" max="3" width="8.88671875" style="47"/>
    <col min="4" max="4" width="12.88671875" style="47" customWidth="1"/>
    <col min="5" max="5" width="13.5546875" style="47" customWidth="1"/>
    <col min="6" max="6" width="15.33203125" style="47" customWidth="1"/>
    <col min="7" max="7" width="11.6640625" style="47" customWidth="1"/>
    <col min="8" max="16384" width="8.88671875" style="47"/>
  </cols>
  <sheetData>
    <row r="1" spans="1:16" ht="14.4" customHeight="1">
      <c r="E1" s="50" t="s">
        <v>128</v>
      </c>
      <c r="F1" s="50"/>
      <c r="G1" s="50"/>
    </row>
    <row r="2" spans="1:16" ht="39" customHeight="1">
      <c r="A2" s="226" t="s">
        <v>339</v>
      </c>
      <c r="B2" s="226"/>
      <c r="C2" s="226"/>
      <c r="D2" s="226"/>
      <c r="E2" s="226"/>
      <c r="F2" s="226"/>
      <c r="G2" s="62"/>
    </row>
    <row r="3" spans="1:16" ht="23.4" customHeight="1">
      <c r="A3" s="224" t="s">
        <v>129</v>
      </c>
      <c r="B3" s="224"/>
      <c r="C3" s="227" t="s">
        <v>269</v>
      </c>
      <c r="D3" s="227"/>
      <c r="E3" s="227"/>
      <c r="F3" s="227"/>
      <c r="G3" s="63"/>
    </row>
    <row r="4" spans="1:16">
      <c r="A4" s="224" t="s">
        <v>130</v>
      </c>
      <c r="B4" s="224"/>
      <c r="C4" s="228" t="s">
        <v>270</v>
      </c>
      <c r="D4" s="228"/>
      <c r="E4" s="228"/>
      <c r="F4" s="228"/>
      <c r="G4" s="50"/>
    </row>
    <row r="5" spans="1:16" ht="12.6" customHeight="1">
      <c r="A5" s="224" t="s">
        <v>131</v>
      </c>
      <c r="B5" s="224"/>
      <c r="C5" s="50" t="s">
        <v>160</v>
      </c>
      <c r="D5" s="50"/>
      <c r="E5" s="50"/>
      <c r="F5" s="50"/>
      <c r="G5" s="50"/>
    </row>
    <row r="6" spans="1:16" s="64" customFormat="1" ht="20.399999999999999" customHeight="1">
      <c r="B6" s="225" t="s">
        <v>132</v>
      </c>
      <c r="C6" s="225"/>
      <c r="D6" s="225"/>
      <c r="E6" s="225"/>
      <c r="F6" s="225"/>
    </row>
    <row r="7" spans="1:16" s="64" customFormat="1" ht="13.95" customHeight="1">
      <c r="B7" s="220" t="s">
        <v>0</v>
      </c>
      <c r="C7" s="220" t="s">
        <v>133</v>
      </c>
      <c r="D7" s="217" t="s">
        <v>1</v>
      </c>
      <c r="E7" s="218"/>
      <c r="F7" s="219"/>
    </row>
    <row r="8" spans="1:16" s="64" customFormat="1" ht="54" customHeight="1">
      <c r="B8" s="221"/>
      <c r="C8" s="221"/>
      <c r="D8" s="65" t="s">
        <v>340</v>
      </c>
      <c r="E8" s="65" t="s">
        <v>341</v>
      </c>
      <c r="F8" s="65" t="s">
        <v>342</v>
      </c>
    </row>
    <row r="9" spans="1:16" s="66" customFormat="1">
      <c r="B9" s="67">
        <v>1</v>
      </c>
      <c r="C9" s="68" t="s">
        <v>135</v>
      </c>
      <c r="D9" s="68" t="s">
        <v>136</v>
      </c>
      <c r="E9" s="68" t="s">
        <v>137</v>
      </c>
      <c r="F9" s="68" t="s">
        <v>138</v>
      </c>
      <c r="G9" s="69"/>
    </row>
    <row r="10" spans="1:16" s="70" customFormat="1" ht="55.95" customHeight="1">
      <c r="B10" s="71" t="s">
        <v>139</v>
      </c>
      <c r="C10" s="72" t="s">
        <v>140</v>
      </c>
      <c r="D10" s="73">
        <f>'лицевые счета'!R51</f>
        <v>20639533</v>
      </c>
      <c r="E10" s="202">
        <v>22125533</v>
      </c>
      <c r="F10" s="202">
        <v>23306214</v>
      </c>
    </row>
    <row r="11" spans="1:16" s="70" customFormat="1" ht="44.4" customHeight="1">
      <c r="B11" s="71" t="s">
        <v>141</v>
      </c>
      <c r="C11" s="72" t="s">
        <v>142</v>
      </c>
      <c r="D11" s="73">
        <v>0</v>
      </c>
      <c r="E11" s="73">
        <v>0</v>
      </c>
      <c r="F11" s="74">
        <v>0</v>
      </c>
      <c r="P11" s="75"/>
    </row>
    <row r="12" spans="1:16" s="70" customFormat="1" ht="39.6" customHeight="1">
      <c r="B12" s="71" t="s">
        <v>143</v>
      </c>
      <c r="C12" s="72" t="s">
        <v>144</v>
      </c>
      <c r="D12" s="73">
        <f>'лицевые счета'!AR51+'лицевые счета'!AS51+'лицевые счета'!AQ51</f>
        <v>330000</v>
      </c>
      <c r="E12" s="73">
        <v>330000</v>
      </c>
      <c r="F12" s="74">
        <v>330000</v>
      </c>
    </row>
    <row r="13" spans="1:16" s="70" customFormat="1" ht="31.2" customHeight="1">
      <c r="B13" s="71" t="s">
        <v>145</v>
      </c>
      <c r="C13" s="72" t="s">
        <v>146</v>
      </c>
      <c r="D13" s="73">
        <v>0</v>
      </c>
      <c r="E13" s="73">
        <v>0</v>
      </c>
      <c r="F13" s="74">
        <v>0</v>
      </c>
    </row>
    <row r="14" spans="1:16" s="70" customFormat="1" ht="57.6" customHeight="1">
      <c r="B14" s="71" t="s">
        <v>147</v>
      </c>
      <c r="C14" s="72" t="s">
        <v>148</v>
      </c>
      <c r="D14" s="73">
        <v>0</v>
      </c>
      <c r="E14" s="73">
        <v>0</v>
      </c>
      <c r="F14" s="74">
        <v>0</v>
      </c>
    </row>
    <row r="15" spans="1:16" s="70" customFormat="1" ht="24" customHeight="1">
      <c r="B15" s="76" t="s">
        <v>149</v>
      </c>
      <c r="C15" s="72"/>
      <c r="D15" s="73">
        <f>SUM(D10:D14)</f>
        <v>20969533</v>
      </c>
      <c r="E15" s="73">
        <f>SUM(E10:E14)</f>
        <v>22455533</v>
      </c>
      <c r="F15" s="74">
        <f>SUM(F10:F14)</f>
        <v>23636214</v>
      </c>
    </row>
    <row r="16" spans="1:16" s="77" customFormat="1" ht="26.4" customHeight="1">
      <c r="A16" s="69"/>
      <c r="B16" s="223" t="s">
        <v>150</v>
      </c>
      <c r="C16" s="223"/>
      <c r="D16" s="223"/>
      <c r="E16" s="223"/>
      <c r="F16" s="223"/>
    </row>
    <row r="17" spans="1:6" s="64" customFormat="1" ht="19.2" customHeight="1">
      <c r="B17" s="220" t="s">
        <v>151</v>
      </c>
      <c r="C17" s="220" t="s">
        <v>133</v>
      </c>
      <c r="D17" s="217" t="s">
        <v>152</v>
      </c>
      <c r="E17" s="218"/>
      <c r="F17" s="219"/>
    </row>
    <row r="18" spans="1:6" s="64" customFormat="1" ht="65.400000000000006" customHeight="1">
      <c r="B18" s="221"/>
      <c r="C18" s="221"/>
      <c r="D18" s="65" t="s">
        <v>340</v>
      </c>
      <c r="E18" s="65" t="s">
        <v>341</v>
      </c>
      <c r="F18" s="65" t="s">
        <v>342</v>
      </c>
    </row>
    <row r="19" spans="1:6" s="64" customFormat="1" ht="15" customHeight="1">
      <c r="B19" s="67">
        <v>1</v>
      </c>
      <c r="C19" s="67" t="s">
        <v>135</v>
      </c>
      <c r="D19" s="67" t="s">
        <v>136</v>
      </c>
      <c r="E19" s="67" t="s">
        <v>137</v>
      </c>
      <c r="F19" s="67" t="s">
        <v>138</v>
      </c>
    </row>
    <row r="20" spans="1:6" s="78" customFormat="1" ht="22.2" customHeight="1">
      <c r="B20" s="79" t="s">
        <v>153</v>
      </c>
      <c r="C20" s="80" t="s">
        <v>2</v>
      </c>
      <c r="D20" s="73">
        <f>D10</f>
        <v>20639533</v>
      </c>
      <c r="E20" s="73">
        <f t="shared" ref="E20:F20" si="0">E10</f>
        <v>22125533</v>
      </c>
      <c r="F20" s="74">
        <f t="shared" si="0"/>
        <v>23306214</v>
      </c>
    </row>
    <row r="21" spans="1:6" s="78" customFormat="1" ht="24.6" customHeight="1">
      <c r="B21" s="83" t="s">
        <v>154</v>
      </c>
      <c r="C21" s="80"/>
      <c r="D21" s="81">
        <f>D20</f>
        <v>20639533</v>
      </c>
      <c r="E21" s="81">
        <f>E20</f>
        <v>22125533</v>
      </c>
      <c r="F21" s="82">
        <f>F20</f>
        <v>23306214</v>
      </c>
    </row>
    <row r="22" spans="1:6" s="78" customFormat="1" ht="28.95" customHeight="1">
      <c r="A22" s="69"/>
      <c r="B22" s="222" t="s">
        <v>155</v>
      </c>
      <c r="C22" s="222"/>
      <c r="D22" s="222"/>
      <c r="E22" s="222"/>
      <c r="F22" s="222"/>
    </row>
    <row r="23" spans="1:6" s="78" customFormat="1" ht="18.600000000000001" customHeight="1">
      <c r="B23" s="220" t="s">
        <v>156</v>
      </c>
      <c r="C23" s="220" t="s">
        <v>133</v>
      </c>
      <c r="D23" s="217" t="s">
        <v>152</v>
      </c>
      <c r="E23" s="218"/>
      <c r="F23" s="219"/>
    </row>
    <row r="24" spans="1:6" s="78" customFormat="1" ht="66.599999999999994" customHeight="1">
      <c r="B24" s="221"/>
      <c r="C24" s="221"/>
      <c r="D24" s="65" t="s">
        <v>340</v>
      </c>
      <c r="E24" s="65" t="s">
        <v>341</v>
      </c>
      <c r="F24" s="65" t="s">
        <v>342</v>
      </c>
    </row>
    <row r="25" spans="1:6" s="78" customFormat="1" ht="16.95" customHeight="1">
      <c r="B25" s="67">
        <v>1</v>
      </c>
      <c r="C25" s="67" t="s">
        <v>135</v>
      </c>
      <c r="D25" s="67" t="s">
        <v>136</v>
      </c>
      <c r="E25" s="67" t="s">
        <v>137</v>
      </c>
      <c r="F25" s="67" t="s">
        <v>138</v>
      </c>
    </row>
    <row r="26" spans="1:6" s="78" customFormat="1" ht="27.6" customHeight="1">
      <c r="B26" s="84" t="s">
        <v>157</v>
      </c>
      <c r="C26" s="80" t="s">
        <v>2</v>
      </c>
      <c r="D26" s="73">
        <f>D12</f>
        <v>330000</v>
      </c>
      <c r="E26" s="73">
        <f t="shared" ref="E26:F26" si="1">E12</f>
        <v>330000</v>
      </c>
      <c r="F26" s="74">
        <f t="shared" si="1"/>
        <v>330000</v>
      </c>
    </row>
    <row r="27" spans="1:6" s="78" customFormat="1" ht="24" customHeight="1">
      <c r="B27" s="83" t="s">
        <v>154</v>
      </c>
      <c r="C27" s="80"/>
      <c r="D27" s="81">
        <f>D26</f>
        <v>330000</v>
      </c>
      <c r="E27" s="81">
        <f t="shared" ref="E27:F27" si="2">E26</f>
        <v>330000</v>
      </c>
      <c r="F27" s="82">
        <f t="shared" si="2"/>
        <v>330000</v>
      </c>
    </row>
  </sheetData>
  <mergeCells count="18">
    <mergeCell ref="A5:B5"/>
    <mergeCell ref="B6:F6"/>
    <mergeCell ref="A2:F2"/>
    <mergeCell ref="A3:B3"/>
    <mergeCell ref="C3:F3"/>
    <mergeCell ref="A4:B4"/>
    <mergeCell ref="C4:F4"/>
    <mergeCell ref="D7:F7"/>
    <mergeCell ref="B7:B8"/>
    <mergeCell ref="C7:C8"/>
    <mergeCell ref="B22:F22"/>
    <mergeCell ref="B23:B24"/>
    <mergeCell ref="C23:C24"/>
    <mergeCell ref="D23:F23"/>
    <mergeCell ref="B16:F16"/>
    <mergeCell ref="B17:B18"/>
    <mergeCell ref="D17:F17"/>
    <mergeCell ref="C17:C18"/>
  </mergeCells>
  <pageMargins left="0.70866141732283472" right="0.23622047244094491" top="0.23622047244094491" bottom="0.31496062992125984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6"/>
  <sheetViews>
    <sheetView topLeftCell="A32" zoomScale="115" zoomScaleNormal="115" workbookViewId="0">
      <selection activeCell="H29" sqref="H29"/>
    </sheetView>
  </sheetViews>
  <sheetFormatPr defaultColWidth="8.88671875" defaultRowHeight="13.8"/>
  <cols>
    <col min="1" max="1" width="50.109375" style="46" customWidth="1"/>
    <col min="2" max="2" width="8.88671875" style="46"/>
    <col min="3" max="5" width="12.88671875" style="46" customWidth="1"/>
    <col min="6" max="16384" width="8.88671875" style="46"/>
  </cols>
  <sheetData>
    <row r="1" spans="1:7">
      <c r="A1" s="144"/>
      <c r="B1" s="144"/>
      <c r="C1" s="144"/>
      <c r="D1" s="145" t="s">
        <v>161</v>
      </c>
      <c r="E1" s="145"/>
    </row>
    <row r="2" spans="1:7" ht="22.8" customHeight="1">
      <c r="A2" s="236" t="s">
        <v>343</v>
      </c>
      <c r="B2" s="236"/>
      <c r="C2" s="236"/>
      <c r="D2" s="236"/>
      <c r="E2" s="236"/>
      <c r="F2" s="89"/>
      <c r="G2" s="89"/>
    </row>
    <row r="3" spans="1:7" ht="24.6" customHeight="1">
      <c r="A3" s="146" t="s">
        <v>129</v>
      </c>
      <c r="B3" s="234" t="s">
        <v>269</v>
      </c>
      <c r="C3" s="234"/>
      <c r="D3" s="234"/>
      <c r="E3" s="234"/>
      <c r="F3" s="48"/>
    </row>
    <row r="4" spans="1:7" ht="12" customHeight="1">
      <c r="A4" s="144" t="s">
        <v>130</v>
      </c>
      <c r="B4" s="147"/>
      <c r="C4" s="147" t="s">
        <v>286</v>
      </c>
      <c r="D4" s="147"/>
      <c r="E4" s="147"/>
      <c r="F4" s="49"/>
    </row>
    <row r="5" spans="1:7" s="47" customFormat="1" ht="12" customHeight="1">
      <c r="A5" s="144" t="s">
        <v>131</v>
      </c>
      <c r="B5" s="146"/>
      <c r="C5" s="146" t="s">
        <v>160</v>
      </c>
      <c r="D5" s="146"/>
      <c r="E5" s="146"/>
      <c r="F5" s="50"/>
    </row>
    <row r="6" spans="1:7" s="85" customFormat="1" ht="18" customHeight="1">
      <c r="A6" s="148" t="s">
        <v>162</v>
      </c>
      <c r="B6" s="148"/>
      <c r="C6" s="148"/>
      <c r="D6" s="148"/>
      <c r="E6" s="148"/>
    </row>
    <row r="7" spans="1:7" s="85" customFormat="1" ht="13.8" customHeight="1">
      <c r="A7" s="229" t="s">
        <v>0</v>
      </c>
      <c r="B7" s="229" t="s">
        <v>133</v>
      </c>
      <c r="C7" s="231" t="s">
        <v>134</v>
      </c>
      <c r="D7" s="232"/>
      <c r="E7" s="233"/>
    </row>
    <row r="8" spans="1:7" s="85" customFormat="1" ht="52.8">
      <c r="A8" s="230"/>
      <c r="B8" s="230"/>
      <c r="C8" s="65" t="s">
        <v>340</v>
      </c>
      <c r="D8" s="65" t="s">
        <v>341</v>
      </c>
      <c r="E8" s="65" t="s">
        <v>342</v>
      </c>
    </row>
    <row r="9" spans="1:7" s="51" customFormat="1" ht="13.2" customHeight="1">
      <c r="A9" s="149">
        <v>1</v>
      </c>
      <c r="B9" s="149" t="s">
        <v>135</v>
      </c>
      <c r="C9" s="149" t="s">
        <v>136</v>
      </c>
      <c r="D9" s="149" t="s">
        <v>137</v>
      </c>
      <c r="E9" s="149" t="s">
        <v>138</v>
      </c>
      <c r="F9" s="52"/>
    </row>
    <row r="10" spans="1:7" s="54" customFormat="1" ht="26.4" customHeight="1">
      <c r="A10" s="128" t="s">
        <v>163</v>
      </c>
      <c r="B10" s="150" t="s">
        <v>140</v>
      </c>
      <c r="C10" s="151">
        <f>'лицевые счета'!AM51</f>
        <v>2750008</v>
      </c>
      <c r="D10" s="151">
        <f>D37</f>
        <v>1624907.9999999998</v>
      </c>
      <c r="E10" s="152">
        <f>E37</f>
        <v>1661907.9999999998</v>
      </c>
    </row>
    <row r="11" spans="1:7" s="54" customFormat="1" ht="33.6" customHeight="1">
      <c r="A11" s="128" t="s">
        <v>285</v>
      </c>
      <c r="B11" s="150" t="s">
        <v>142</v>
      </c>
      <c r="C11" s="151">
        <f>'лицевые счета'!AT51</f>
        <v>0</v>
      </c>
      <c r="D11" s="151">
        <f t="shared" ref="D11:E11" si="0">D45</f>
        <v>0</v>
      </c>
      <c r="E11" s="152">
        <f t="shared" si="0"/>
        <v>0</v>
      </c>
    </row>
    <row r="12" spans="1:7" s="54" customFormat="1">
      <c r="A12" s="153" t="s">
        <v>149</v>
      </c>
      <c r="B12" s="154"/>
      <c r="C12" s="151">
        <f>SUM(C10:C11)</f>
        <v>2750008</v>
      </c>
      <c r="D12" s="151">
        <f>SUM(D10:D11)</f>
        <v>1624907.9999999998</v>
      </c>
      <c r="E12" s="152">
        <f>SUM(E10:E11)</f>
        <v>1661907.9999999998</v>
      </c>
    </row>
    <row r="13" spans="1:7" s="87" customFormat="1" ht="29.4" customHeight="1">
      <c r="A13" s="237" t="s">
        <v>164</v>
      </c>
      <c r="B13" s="237"/>
      <c r="C13" s="237"/>
      <c r="D13" s="237"/>
      <c r="E13" s="237"/>
    </row>
    <row r="14" spans="1:7" s="85" customFormat="1" ht="15.6" customHeight="1">
      <c r="A14" s="229" t="s">
        <v>165</v>
      </c>
      <c r="B14" s="229" t="s">
        <v>133</v>
      </c>
      <c r="C14" s="231" t="s">
        <v>166</v>
      </c>
      <c r="D14" s="232"/>
      <c r="E14" s="233"/>
    </row>
    <row r="15" spans="1:7" s="85" customFormat="1" ht="52.8">
      <c r="A15" s="230"/>
      <c r="B15" s="230"/>
      <c r="C15" s="65" t="s">
        <v>340</v>
      </c>
      <c r="D15" s="65" t="s">
        <v>341</v>
      </c>
      <c r="E15" s="65" t="s">
        <v>342</v>
      </c>
    </row>
    <row r="16" spans="1:7" s="85" customFormat="1">
      <c r="A16" s="155">
        <v>1</v>
      </c>
      <c r="B16" s="155" t="s">
        <v>135</v>
      </c>
      <c r="C16" s="155" t="s">
        <v>136</v>
      </c>
      <c r="D16" s="155" t="s">
        <v>137</v>
      </c>
      <c r="E16" s="149" t="s">
        <v>138</v>
      </c>
    </row>
    <row r="17" spans="1:5" s="85" customFormat="1" ht="26.4" customHeight="1">
      <c r="A17" s="127" t="s">
        <v>271</v>
      </c>
      <c r="B17" s="156" t="s">
        <v>2</v>
      </c>
      <c r="C17" s="157">
        <f>'лицевые счета'!V51</f>
        <v>0</v>
      </c>
      <c r="D17" s="157">
        <v>0</v>
      </c>
      <c r="E17" s="158">
        <v>0</v>
      </c>
    </row>
    <row r="18" spans="1:5" s="85" customFormat="1" ht="49.95" customHeight="1">
      <c r="A18" s="127" t="s">
        <v>272</v>
      </c>
      <c r="B18" s="156" t="s">
        <v>4</v>
      </c>
      <c r="C18" s="157">
        <f>'лицевые счета'!W51</f>
        <v>172600</v>
      </c>
      <c r="D18" s="157">
        <v>172600</v>
      </c>
      <c r="E18" s="158">
        <v>172600</v>
      </c>
    </row>
    <row r="19" spans="1:5" s="85" customFormat="1" ht="21" customHeight="1">
      <c r="A19" s="127" t="s">
        <v>277</v>
      </c>
      <c r="B19" s="156" t="s">
        <v>273</v>
      </c>
      <c r="C19" s="157">
        <f>'лицевые счета'!X51</f>
        <v>600000</v>
      </c>
      <c r="D19" s="157">
        <v>600000</v>
      </c>
      <c r="E19" s="158">
        <v>600000</v>
      </c>
    </row>
    <row r="20" spans="1:5" s="85" customFormat="1" ht="52.95" customHeight="1">
      <c r="A20" s="127" t="s">
        <v>278</v>
      </c>
      <c r="B20" s="156" t="s">
        <v>274</v>
      </c>
      <c r="C20" s="157">
        <f>'лицевые счета'!Y51</f>
        <v>0</v>
      </c>
      <c r="D20" s="157">
        <v>0</v>
      </c>
      <c r="E20" s="158">
        <v>0</v>
      </c>
    </row>
    <row r="21" spans="1:5" s="85" customFormat="1" ht="23.4" customHeight="1">
      <c r="A21" s="127" t="s">
        <v>279</v>
      </c>
      <c r="B21" s="156" t="s">
        <v>275</v>
      </c>
      <c r="C21" s="157">
        <f>'лицевые счета'!AC51</f>
        <v>1800</v>
      </c>
      <c r="D21" s="157">
        <v>16000</v>
      </c>
      <c r="E21" s="158">
        <v>16000</v>
      </c>
    </row>
    <row r="22" spans="1:5" s="85" customFormat="1" ht="24.6" customHeight="1">
      <c r="A22" s="127" t="s">
        <v>280</v>
      </c>
      <c r="B22" s="156" t="s">
        <v>276</v>
      </c>
      <c r="C22" s="157">
        <f>'лицевые счета'!AD51</f>
        <v>1389500</v>
      </c>
      <c r="D22" s="157">
        <v>300000</v>
      </c>
      <c r="E22" s="158">
        <v>300000</v>
      </c>
    </row>
    <row r="23" spans="1:5" s="85" customFormat="1" ht="34.950000000000003" customHeight="1">
      <c r="A23" s="128" t="s">
        <v>313</v>
      </c>
      <c r="B23" s="156" t="s">
        <v>282</v>
      </c>
      <c r="C23" s="157">
        <f>'лицевые счета'!T51</f>
        <v>325087.71999999997</v>
      </c>
      <c r="D23" s="157">
        <v>316643.88</v>
      </c>
      <c r="E23" s="158">
        <v>274424.7</v>
      </c>
    </row>
    <row r="24" spans="1:5" s="85" customFormat="1" ht="35.4" customHeight="1">
      <c r="A24" s="128" t="s">
        <v>310</v>
      </c>
      <c r="B24" s="156" t="s">
        <v>283</v>
      </c>
      <c r="C24" s="157">
        <f>'лицевые счета'!S51</f>
        <v>97104.12</v>
      </c>
      <c r="D24" s="157">
        <v>105547.96</v>
      </c>
      <c r="E24" s="158">
        <v>147767.14000000001</v>
      </c>
    </row>
    <row r="25" spans="1:5" s="85" customFormat="1" ht="35.4" customHeight="1">
      <c r="A25" s="128" t="s">
        <v>311</v>
      </c>
      <c r="B25" s="156" t="s">
        <v>284</v>
      </c>
      <c r="C25" s="157">
        <f>'лицевые счета'!U51</f>
        <v>8616.16</v>
      </c>
      <c r="D25" s="157">
        <v>8616.16</v>
      </c>
      <c r="E25" s="158">
        <v>8616.16</v>
      </c>
    </row>
    <row r="26" spans="1:5" s="85" customFormat="1" ht="31.2" customHeight="1">
      <c r="A26" s="177" t="s">
        <v>344</v>
      </c>
      <c r="B26" s="156" t="s">
        <v>307</v>
      </c>
      <c r="C26" s="157">
        <f>'лицевые счета'!AB51</f>
        <v>34100</v>
      </c>
      <c r="D26" s="157">
        <v>0</v>
      </c>
      <c r="E26" s="158">
        <v>0</v>
      </c>
    </row>
    <row r="27" spans="1:5" s="85" customFormat="1" ht="35.4" customHeight="1">
      <c r="A27" s="128" t="s">
        <v>281</v>
      </c>
      <c r="B27" s="156" t="s">
        <v>309</v>
      </c>
      <c r="C27" s="157">
        <v>0</v>
      </c>
      <c r="D27" s="157">
        <v>0</v>
      </c>
      <c r="E27" s="158">
        <v>0</v>
      </c>
    </row>
    <row r="28" spans="1:5" s="85" customFormat="1" ht="19.2" customHeight="1">
      <c r="A28" s="169" t="s">
        <v>306</v>
      </c>
      <c r="B28" s="156" t="s">
        <v>314</v>
      </c>
      <c r="C28" s="157">
        <f>'лицевые счета'!AG51</f>
        <v>0</v>
      </c>
      <c r="D28" s="157">
        <v>18000</v>
      </c>
      <c r="E28" s="158">
        <v>55000</v>
      </c>
    </row>
    <row r="29" spans="1:5" s="85" customFormat="1" ht="48">
      <c r="A29" s="128" t="s">
        <v>336</v>
      </c>
      <c r="B29" s="156" t="s">
        <v>318</v>
      </c>
      <c r="C29" s="157">
        <f>'лицевые счета'!AH51</f>
        <v>23000</v>
      </c>
      <c r="D29" s="157">
        <v>0</v>
      </c>
      <c r="E29" s="158">
        <v>0</v>
      </c>
    </row>
    <row r="30" spans="1:5" s="85" customFormat="1" ht="52.2" customHeight="1">
      <c r="A30" s="128" t="s">
        <v>337</v>
      </c>
      <c r="B30" s="156" t="s">
        <v>324</v>
      </c>
      <c r="C30" s="157">
        <f>'лицевые счета'!AI51</f>
        <v>10700</v>
      </c>
      <c r="D30" s="157">
        <v>0</v>
      </c>
      <c r="E30" s="158">
        <v>0</v>
      </c>
    </row>
    <row r="31" spans="1:5" s="85" customFormat="1" ht="49.2" customHeight="1">
      <c r="A31" s="184" t="s">
        <v>326</v>
      </c>
      <c r="B31" s="156" t="s">
        <v>325</v>
      </c>
      <c r="C31" s="157">
        <f>'лицевые счета'!Z51</f>
        <v>70000</v>
      </c>
      <c r="D31" s="157">
        <v>70000</v>
      </c>
      <c r="E31" s="158">
        <v>70000</v>
      </c>
    </row>
    <row r="32" spans="1:5" s="85" customFormat="1" ht="60">
      <c r="A32" s="184" t="s">
        <v>327</v>
      </c>
      <c r="B32" s="156" t="s">
        <v>338</v>
      </c>
      <c r="C32" s="157">
        <f>'лицевые счета'!AA51</f>
        <v>17500</v>
      </c>
      <c r="D32" s="157">
        <v>17500</v>
      </c>
      <c r="E32" s="158">
        <v>17500</v>
      </c>
    </row>
    <row r="33" spans="1:5" s="85" customFormat="1" hidden="1">
      <c r="A33" s="150"/>
      <c r="B33" s="156" t="s">
        <v>2</v>
      </c>
      <c r="C33" s="157">
        <v>0</v>
      </c>
      <c r="D33" s="157"/>
      <c r="E33" s="158"/>
    </row>
    <row r="34" spans="1:5" s="85" customFormat="1" hidden="1">
      <c r="A34" s="150"/>
      <c r="B34" s="156" t="s">
        <v>2</v>
      </c>
      <c r="C34" s="157">
        <v>0</v>
      </c>
      <c r="D34" s="157"/>
      <c r="E34" s="158"/>
    </row>
    <row r="35" spans="1:5" s="85" customFormat="1" hidden="1">
      <c r="A35" s="150"/>
      <c r="B35" s="156" t="s">
        <v>2</v>
      </c>
      <c r="C35" s="157">
        <v>0</v>
      </c>
      <c r="D35" s="157"/>
      <c r="E35" s="158"/>
    </row>
    <row r="36" spans="1:5" s="85" customFormat="1" ht="72" hidden="1" customHeight="1">
      <c r="A36" s="176" t="s">
        <v>315</v>
      </c>
      <c r="B36" s="156" t="s">
        <v>314</v>
      </c>
      <c r="C36" s="157" t="e">
        <f>'лицевые счета'!#REF!</f>
        <v>#REF!</v>
      </c>
      <c r="D36" s="157">
        <v>0</v>
      </c>
      <c r="E36" s="158">
        <v>0</v>
      </c>
    </row>
    <row r="37" spans="1:5" s="85" customFormat="1">
      <c r="A37" s="160" t="s">
        <v>154</v>
      </c>
      <c r="B37" s="159"/>
      <c r="C37" s="157">
        <f>C17+C18+C19+C20+C21+C22+C23+C24+C25+C26+C27+C28+C29+C30+C31+C32</f>
        <v>2750008</v>
      </c>
      <c r="D37" s="157">
        <f t="shared" ref="D37:E37" si="1">SUM(D17:D36)</f>
        <v>1624907.9999999998</v>
      </c>
      <c r="E37" s="158">
        <f t="shared" si="1"/>
        <v>1661907.9999999998</v>
      </c>
    </row>
    <row r="38" spans="1:5" s="85" customFormat="1" hidden="1">
      <c r="A38" s="170"/>
      <c r="B38" s="147"/>
      <c r="C38" s="171">
        <f>C10</f>
        <v>2750008</v>
      </c>
      <c r="D38" s="171"/>
      <c r="E38" s="171"/>
    </row>
    <row r="39" spans="1:5" s="85" customFormat="1" hidden="1">
      <c r="A39" s="170" t="s">
        <v>308</v>
      </c>
      <c r="B39" s="147"/>
      <c r="C39" s="171">
        <f>C38-C37</f>
        <v>0</v>
      </c>
      <c r="D39" s="171"/>
      <c r="E39" s="171"/>
    </row>
    <row r="40" spans="1:5" s="88" customFormat="1" ht="29.4" customHeight="1">
      <c r="A40" s="235" t="s">
        <v>167</v>
      </c>
      <c r="B40" s="235"/>
      <c r="C40" s="235"/>
      <c r="D40" s="235"/>
      <c r="E40" s="235"/>
    </row>
    <row r="41" spans="1:5" s="85" customFormat="1" ht="13.8" customHeight="1">
      <c r="A41" s="229" t="s">
        <v>151</v>
      </c>
      <c r="B41" s="229" t="s">
        <v>133</v>
      </c>
      <c r="C41" s="231" t="s">
        <v>166</v>
      </c>
      <c r="D41" s="232"/>
      <c r="E41" s="233"/>
    </row>
    <row r="42" spans="1:5" s="85" customFormat="1" ht="56.4" customHeight="1">
      <c r="A42" s="230"/>
      <c r="B42" s="230"/>
      <c r="C42" s="65" t="s">
        <v>340</v>
      </c>
      <c r="D42" s="65" t="s">
        <v>341</v>
      </c>
      <c r="E42" s="65" t="s">
        <v>342</v>
      </c>
    </row>
    <row r="43" spans="1:5" s="85" customFormat="1" ht="11.4" customHeight="1">
      <c r="A43" s="149">
        <v>1</v>
      </c>
      <c r="B43" s="149" t="s">
        <v>135</v>
      </c>
      <c r="C43" s="149" t="s">
        <v>136</v>
      </c>
      <c r="D43" s="149" t="s">
        <v>137</v>
      </c>
      <c r="E43" s="149" t="s">
        <v>138</v>
      </c>
    </row>
    <row r="44" spans="1:5" s="85" customFormat="1" ht="14.4" customHeight="1">
      <c r="A44" s="161" t="s">
        <v>168</v>
      </c>
      <c r="B44" s="156" t="s">
        <v>2</v>
      </c>
      <c r="C44" s="157">
        <f>C11</f>
        <v>0</v>
      </c>
      <c r="D44" s="157">
        <v>0</v>
      </c>
      <c r="E44" s="158">
        <v>0</v>
      </c>
    </row>
    <row r="45" spans="1:5" s="85" customFormat="1">
      <c r="A45" s="160" t="s">
        <v>154</v>
      </c>
      <c r="B45" s="156"/>
      <c r="C45" s="157">
        <f>C44</f>
        <v>0</v>
      </c>
      <c r="D45" s="157">
        <f>D44</f>
        <v>0</v>
      </c>
      <c r="E45" s="158">
        <f>E44</f>
        <v>0</v>
      </c>
    </row>
    <row r="46" spans="1:5" s="85" customFormat="1" hidden="1">
      <c r="A46" s="162"/>
      <c r="B46" s="163"/>
      <c r="C46" s="163"/>
      <c r="D46" s="163"/>
      <c r="E46" s="163"/>
    </row>
  </sheetData>
  <mergeCells count="13">
    <mergeCell ref="A2:E2"/>
    <mergeCell ref="A13:E13"/>
    <mergeCell ref="C14:E14"/>
    <mergeCell ref="A14:A15"/>
    <mergeCell ref="B14:B15"/>
    <mergeCell ref="A41:A42"/>
    <mergeCell ref="B41:B42"/>
    <mergeCell ref="C41:E41"/>
    <mergeCell ref="B3:E3"/>
    <mergeCell ref="A40:E40"/>
    <mergeCell ref="A7:A8"/>
    <mergeCell ref="B7:B8"/>
    <mergeCell ref="C7:E7"/>
  </mergeCells>
  <pageMargins left="0.70866141732283472" right="0.43307086614173229" top="0.19685039370078741" bottom="0.15748031496062992" header="0.19685039370078741" footer="0.15748031496062992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9"/>
  <sheetViews>
    <sheetView topLeftCell="A10" workbookViewId="0">
      <selection activeCell="C24" sqref="C24:E24"/>
    </sheetView>
  </sheetViews>
  <sheetFormatPr defaultColWidth="8.88671875" defaultRowHeight="13.8"/>
  <cols>
    <col min="1" max="1" width="35.6640625" style="93" customWidth="1"/>
    <col min="2" max="2" width="8.88671875" style="93"/>
    <col min="3" max="5" width="14.109375" style="93" customWidth="1"/>
    <col min="6" max="16384" width="8.88671875" style="93"/>
  </cols>
  <sheetData>
    <row r="1" spans="1:6">
      <c r="D1" s="93" t="s">
        <v>169</v>
      </c>
    </row>
    <row r="2" spans="1:6" ht="13.95" customHeight="1">
      <c r="A2" s="238" t="s">
        <v>170</v>
      </c>
      <c r="B2" s="238"/>
      <c r="C2" s="238"/>
      <c r="D2" s="238"/>
      <c r="E2" s="238"/>
      <c r="F2" s="86"/>
    </row>
    <row r="3" spans="1:6" s="94" customFormat="1" ht="13.2"/>
    <row r="4" spans="1:6" ht="30.6" customHeight="1">
      <c r="A4" s="93" t="s">
        <v>129</v>
      </c>
      <c r="B4" s="227" t="s">
        <v>269</v>
      </c>
      <c r="C4" s="227"/>
      <c r="D4" s="227"/>
      <c r="E4" s="227"/>
      <c r="F4" s="95"/>
    </row>
    <row r="5" spans="1:6">
      <c r="A5" s="93" t="s">
        <v>130</v>
      </c>
      <c r="B5" s="243" t="s">
        <v>287</v>
      </c>
      <c r="C5" s="243"/>
      <c r="D5" s="243"/>
      <c r="E5" s="243"/>
    </row>
    <row r="6" spans="1:6" s="94" customFormat="1">
      <c r="A6" s="93" t="s">
        <v>131</v>
      </c>
      <c r="C6" s="94" t="s">
        <v>301</v>
      </c>
    </row>
    <row r="7" spans="1:6" s="96" customFormat="1">
      <c r="A7" s="239" t="s">
        <v>171</v>
      </c>
      <c r="B7" s="239"/>
      <c r="C7" s="239"/>
      <c r="D7" s="239"/>
      <c r="E7" s="239"/>
    </row>
    <row r="8" spans="1:6" s="96" customFormat="1" ht="13.95" customHeight="1">
      <c r="A8" s="246" t="s">
        <v>0</v>
      </c>
      <c r="B8" s="241" t="s">
        <v>133</v>
      </c>
      <c r="C8" s="244" t="s">
        <v>134</v>
      </c>
      <c r="D8" s="245"/>
      <c r="E8" s="248"/>
    </row>
    <row r="9" spans="1:6" s="96" customFormat="1" ht="45" customHeight="1">
      <c r="A9" s="247"/>
      <c r="B9" s="242"/>
      <c r="C9" s="65" t="s">
        <v>340</v>
      </c>
      <c r="D9" s="65" t="s">
        <v>341</v>
      </c>
      <c r="E9" s="65" t="s">
        <v>342</v>
      </c>
    </row>
    <row r="10" spans="1:6" s="91" customFormat="1">
      <c r="A10" s="58">
        <v>1</v>
      </c>
      <c r="B10" s="58" t="s">
        <v>135</v>
      </c>
      <c r="C10" s="58" t="s">
        <v>136</v>
      </c>
      <c r="D10" s="58" t="s">
        <v>137</v>
      </c>
      <c r="E10" s="56" t="s">
        <v>138</v>
      </c>
      <c r="F10" s="53"/>
    </row>
    <row r="11" spans="1:6" s="91" customFormat="1" ht="13.95" customHeight="1">
      <c r="A11" s="55" t="s">
        <v>172</v>
      </c>
      <c r="B11" s="58" t="s">
        <v>140</v>
      </c>
      <c r="C11" s="57">
        <v>0</v>
      </c>
      <c r="D11" s="57">
        <f>D19</f>
        <v>0</v>
      </c>
      <c r="E11" s="59">
        <f>E19</f>
        <v>0</v>
      </c>
    </row>
    <row r="12" spans="1:6" s="91" customFormat="1" ht="13.95" customHeight="1">
      <c r="A12" s="55" t="s">
        <v>173</v>
      </c>
      <c r="B12" s="58" t="s">
        <v>142</v>
      </c>
      <c r="C12" s="57">
        <f>C27</f>
        <v>0</v>
      </c>
      <c r="D12" s="57">
        <f>D27</f>
        <v>0</v>
      </c>
      <c r="E12" s="59">
        <f>E27</f>
        <v>0</v>
      </c>
    </row>
    <row r="13" spans="1:6" s="91" customFormat="1">
      <c r="A13" s="92" t="s">
        <v>149</v>
      </c>
      <c r="B13" s="58"/>
      <c r="C13" s="57">
        <f>SUM(C11:C12)</f>
        <v>0</v>
      </c>
      <c r="D13" s="57">
        <f>SUM(D11:D12)</f>
        <v>0</v>
      </c>
      <c r="E13" s="59">
        <f>SUM(E11:E12)</f>
        <v>0</v>
      </c>
    </row>
    <row r="14" spans="1:6" s="97" customFormat="1" ht="14.4">
      <c r="A14" s="249" t="s">
        <v>174</v>
      </c>
      <c r="B14" s="249"/>
      <c r="C14" s="249"/>
      <c r="D14" s="249"/>
      <c r="E14" s="249"/>
    </row>
    <row r="15" spans="1:6" s="96" customFormat="1" ht="13.95" customHeight="1">
      <c r="A15" s="241" t="s">
        <v>175</v>
      </c>
      <c r="B15" s="241" t="s">
        <v>133</v>
      </c>
      <c r="C15" s="244" t="s">
        <v>152</v>
      </c>
      <c r="D15" s="245"/>
      <c r="E15" s="248"/>
    </row>
    <row r="16" spans="1:6" s="96" customFormat="1" ht="57.6" customHeight="1">
      <c r="A16" s="242"/>
      <c r="B16" s="242"/>
      <c r="C16" s="65" t="s">
        <v>340</v>
      </c>
      <c r="D16" s="65" t="s">
        <v>341</v>
      </c>
      <c r="E16" s="65" t="s">
        <v>342</v>
      </c>
    </row>
    <row r="17" spans="1:5" s="96" customFormat="1" ht="13.2" customHeight="1">
      <c r="A17" s="58">
        <v>1</v>
      </c>
      <c r="B17" s="58" t="s">
        <v>135</v>
      </c>
      <c r="C17" s="58" t="s">
        <v>136</v>
      </c>
      <c r="D17" s="58" t="s">
        <v>137</v>
      </c>
      <c r="E17" s="56" t="s">
        <v>138</v>
      </c>
    </row>
    <row r="18" spans="1:5" s="96" customFormat="1" ht="13.95" customHeight="1">
      <c r="A18" s="90"/>
      <c r="B18" s="92" t="s">
        <v>4</v>
      </c>
      <c r="C18" s="60">
        <v>0</v>
      </c>
      <c r="D18" s="60">
        <v>0</v>
      </c>
      <c r="E18" s="61">
        <v>0</v>
      </c>
    </row>
    <row r="19" spans="1:5" s="96" customFormat="1">
      <c r="A19" s="98" t="s">
        <v>154</v>
      </c>
      <c r="B19" s="92"/>
      <c r="C19" s="60">
        <f>C18</f>
        <v>0</v>
      </c>
      <c r="D19" s="60">
        <f>D18</f>
        <v>0</v>
      </c>
      <c r="E19" s="61">
        <f>E18</f>
        <v>0</v>
      </c>
    </row>
    <row r="20" spans="1:5" s="96" customFormat="1">
      <c r="A20" s="53"/>
      <c r="B20" s="91"/>
      <c r="C20" s="91"/>
      <c r="D20" s="91"/>
      <c r="E20" s="91"/>
    </row>
    <row r="21" spans="1:5" s="96" customFormat="1">
      <c r="A21" s="240" t="s">
        <v>176</v>
      </c>
      <c r="B21" s="240"/>
      <c r="C21" s="240"/>
      <c r="D21" s="240"/>
      <c r="E21" s="240"/>
    </row>
    <row r="22" spans="1:5" s="96" customFormat="1">
      <c r="A22" s="53"/>
      <c r="B22" s="91"/>
      <c r="C22" s="91"/>
      <c r="D22" s="91"/>
      <c r="E22" s="91"/>
    </row>
    <row r="23" spans="1:5" s="96" customFormat="1" ht="13.95" customHeight="1">
      <c r="A23" s="241" t="s">
        <v>156</v>
      </c>
      <c r="B23" s="241" t="s">
        <v>133</v>
      </c>
      <c r="C23" s="244" t="s">
        <v>152</v>
      </c>
      <c r="D23" s="245"/>
      <c r="E23" s="245"/>
    </row>
    <row r="24" spans="1:5" s="96" customFormat="1" ht="55.95" customHeight="1">
      <c r="A24" s="242"/>
      <c r="B24" s="242"/>
      <c r="C24" s="65" t="s">
        <v>340</v>
      </c>
      <c r="D24" s="65" t="s">
        <v>341</v>
      </c>
      <c r="E24" s="65" t="s">
        <v>342</v>
      </c>
    </row>
    <row r="25" spans="1:5" s="96" customFormat="1">
      <c r="A25" s="58">
        <v>1</v>
      </c>
      <c r="B25" s="58" t="s">
        <v>135</v>
      </c>
      <c r="C25" s="58" t="s">
        <v>136</v>
      </c>
      <c r="D25" s="58" t="s">
        <v>137</v>
      </c>
      <c r="E25" s="56" t="s">
        <v>138</v>
      </c>
    </row>
    <row r="26" spans="1:5" s="96" customFormat="1">
      <c r="A26" s="98"/>
      <c r="B26" s="92" t="s">
        <v>2</v>
      </c>
      <c r="C26" s="60">
        <v>0</v>
      </c>
      <c r="D26" s="60">
        <v>0</v>
      </c>
      <c r="E26" s="61">
        <v>0</v>
      </c>
    </row>
    <row r="27" spans="1:5" s="96" customFormat="1">
      <c r="A27" s="98" t="s">
        <v>154</v>
      </c>
      <c r="B27" s="92"/>
      <c r="C27" s="60">
        <f>C26</f>
        <v>0</v>
      </c>
      <c r="D27" s="60">
        <f>D26</f>
        <v>0</v>
      </c>
      <c r="E27" s="61">
        <f>E26</f>
        <v>0</v>
      </c>
    </row>
    <row r="28" spans="1:5" s="96" customFormat="1">
      <c r="A28" s="53"/>
      <c r="B28" s="91"/>
      <c r="C28" s="91"/>
      <c r="D28" s="91"/>
      <c r="E28" s="91"/>
    </row>
    <row r="29" spans="1:5" s="91" customFormat="1"/>
  </sheetData>
  <mergeCells count="15">
    <mergeCell ref="A2:E2"/>
    <mergeCell ref="A7:E7"/>
    <mergeCell ref="B4:E4"/>
    <mergeCell ref="A21:E21"/>
    <mergeCell ref="A23:A24"/>
    <mergeCell ref="B5:E5"/>
    <mergeCell ref="B23:B24"/>
    <mergeCell ref="C23:E23"/>
    <mergeCell ref="A8:A9"/>
    <mergeCell ref="B8:B9"/>
    <mergeCell ref="C8:E8"/>
    <mergeCell ref="A15:A16"/>
    <mergeCell ref="B15:B16"/>
    <mergeCell ref="C15:E15"/>
    <mergeCell ref="A14:E14"/>
  </mergeCells>
  <pageMargins left="0.7" right="0.19" top="0.47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07"/>
  <sheetViews>
    <sheetView workbookViewId="0">
      <selection activeCell="H13" sqref="H13"/>
    </sheetView>
  </sheetViews>
  <sheetFormatPr defaultColWidth="9.109375" defaultRowHeight="10.199999999999999"/>
  <cols>
    <col min="1" max="1" width="3" style="99" customWidth="1"/>
    <col min="2" max="2" width="32.44140625" style="99" customWidth="1"/>
    <col min="3" max="3" width="12.6640625" style="99" customWidth="1"/>
    <col min="4" max="4" width="12.33203125" style="99" customWidth="1"/>
    <col min="5" max="5" width="13" style="99" customWidth="1"/>
    <col min="6" max="6" width="12.109375" style="99" customWidth="1"/>
    <col min="7" max="7" width="12.33203125" style="99" customWidth="1"/>
    <col min="8" max="16384" width="9.109375" style="99"/>
  </cols>
  <sheetData>
    <row r="1" spans="1:7" ht="13.95" customHeight="1">
      <c r="A1" s="293" t="s">
        <v>177</v>
      </c>
      <c r="B1" s="293"/>
      <c r="C1" s="293"/>
      <c r="D1" s="293"/>
      <c r="E1" s="293"/>
      <c r="F1" s="293"/>
      <c r="G1" s="293"/>
    </row>
    <row r="2" spans="1:7" ht="1.2" customHeight="1"/>
    <row r="3" spans="1:7">
      <c r="A3" s="262" t="s">
        <v>178</v>
      </c>
      <c r="B3" s="262"/>
      <c r="C3" s="262"/>
      <c r="D3" s="262"/>
      <c r="E3" s="262"/>
      <c r="F3" s="262"/>
      <c r="G3" s="262"/>
    </row>
    <row r="4" spans="1:7" ht="22.95" customHeight="1">
      <c r="B4" s="166" t="s">
        <v>129</v>
      </c>
      <c r="C4" s="234" t="s">
        <v>269</v>
      </c>
      <c r="D4" s="234"/>
      <c r="E4" s="234"/>
      <c r="F4" s="234"/>
    </row>
    <row r="5" spans="1:7" ht="12">
      <c r="B5" s="166" t="s">
        <v>130</v>
      </c>
      <c r="C5" s="294" t="s">
        <v>300</v>
      </c>
      <c r="D5" s="294"/>
      <c r="E5" s="294"/>
      <c r="F5" s="294"/>
    </row>
    <row r="6" spans="1:7" ht="12">
      <c r="B6" s="166" t="s">
        <v>131</v>
      </c>
      <c r="C6" s="164"/>
      <c r="D6" s="164" t="s">
        <v>301</v>
      </c>
      <c r="E6" s="165"/>
      <c r="F6" s="165"/>
    </row>
    <row r="7" spans="1:7">
      <c r="A7" s="262" t="s">
        <v>179</v>
      </c>
      <c r="B7" s="262"/>
      <c r="C7" s="262"/>
      <c r="D7" s="262"/>
      <c r="E7" s="262"/>
      <c r="F7" s="262"/>
      <c r="G7" s="262"/>
    </row>
    <row r="8" spans="1:7" ht="4.95" customHeight="1">
      <c r="A8" s="100"/>
      <c r="B8" s="100"/>
      <c r="C8" s="100"/>
      <c r="D8" s="100"/>
      <c r="E8" s="100"/>
      <c r="F8" s="100"/>
      <c r="G8" s="100"/>
    </row>
    <row r="9" spans="1:7">
      <c r="A9" s="262" t="s">
        <v>180</v>
      </c>
      <c r="B9" s="262"/>
      <c r="C9" s="262"/>
      <c r="D9" s="262"/>
      <c r="E9" s="262"/>
      <c r="F9" s="262"/>
      <c r="G9" s="262"/>
    </row>
    <row r="10" spans="1:7" s="101" customFormat="1" ht="10.8" thickBot="1">
      <c r="A10" s="278" t="s">
        <v>181</v>
      </c>
      <c r="B10" s="278"/>
      <c r="C10" s="279">
        <v>111</v>
      </c>
      <c r="D10" s="279"/>
      <c r="E10" s="279"/>
      <c r="F10" s="279"/>
      <c r="G10" s="279"/>
    </row>
    <row r="11" spans="1:7" ht="20.399999999999999" customHeight="1" thickBot="1">
      <c r="A11" s="280" t="s">
        <v>182</v>
      </c>
      <c r="B11" s="280"/>
      <c r="C11" s="281" t="s">
        <v>183</v>
      </c>
      <c r="D11" s="281"/>
      <c r="E11" s="281"/>
      <c r="F11" s="281"/>
      <c r="G11" s="281"/>
    </row>
    <row r="12" spans="1:7">
      <c r="A12" s="263"/>
      <c r="B12" s="263"/>
      <c r="C12" s="263"/>
      <c r="D12" s="263"/>
      <c r="E12" s="263"/>
      <c r="F12" s="263"/>
      <c r="G12" s="263"/>
    </row>
    <row r="13" spans="1:7" s="102" customFormat="1" ht="10.5" customHeight="1">
      <c r="A13" s="287" t="s">
        <v>9</v>
      </c>
      <c r="B13" s="282" t="s">
        <v>184</v>
      </c>
      <c r="C13" s="264" t="s">
        <v>185</v>
      </c>
      <c r="D13" s="264"/>
      <c r="E13" s="282" t="s">
        <v>186</v>
      </c>
      <c r="F13" s="282"/>
      <c r="G13" s="282"/>
    </row>
    <row r="14" spans="1:7" ht="12" customHeight="1">
      <c r="A14" s="288"/>
      <c r="B14" s="282"/>
      <c r="C14" s="264"/>
      <c r="D14" s="264"/>
      <c r="E14" s="103" t="s">
        <v>319</v>
      </c>
      <c r="F14" s="103" t="s">
        <v>330</v>
      </c>
      <c r="G14" s="103" t="s">
        <v>345</v>
      </c>
    </row>
    <row r="15" spans="1:7" s="105" customFormat="1">
      <c r="A15" s="104">
        <v>1</v>
      </c>
      <c r="B15" s="104">
        <v>2</v>
      </c>
      <c r="C15" s="256">
        <v>3</v>
      </c>
      <c r="D15" s="258"/>
      <c r="E15" s="104">
        <v>4</v>
      </c>
      <c r="F15" s="104">
        <v>5</v>
      </c>
      <c r="G15" s="104">
        <v>6</v>
      </c>
    </row>
    <row r="16" spans="1:7">
      <c r="A16" s="104">
        <v>1</v>
      </c>
      <c r="B16" s="106" t="s">
        <v>187</v>
      </c>
      <c r="C16" s="256">
        <v>10</v>
      </c>
      <c r="D16" s="258"/>
      <c r="E16" s="107">
        <f>'лицевые счета'!D53+'лицевые счета'!F53+'лицевые счета'!G53+'лицевые счета'!I53+'лицевые счета'!O53+'лицевые счета'!Q53</f>
        <v>12439713.17</v>
      </c>
      <c r="F16" s="107">
        <v>12906093</v>
      </c>
      <c r="G16" s="107">
        <v>13812932.57</v>
      </c>
    </row>
    <row r="17" spans="1:7">
      <c r="A17" s="104">
        <v>2</v>
      </c>
      <c r="B17" s="106" t="s">
        <v>188</v>
      </c>
      <c r="C17" s="256">
        <v>7</v>
      </c>
      <c r="D17" s="258"/>
      <c r="E17" s="107">
        <f>'лицевые счета'!J53+'лицевые счета'!P53</f>
        <v>1416750</v>
      </c>
      <c r="F17" s="107">
        <v>1445600</v>
      </c>
      <c r="G17" s="107">
        <v>1445600</v>
      </c>
    </row>
    <row r="18" spans="1:7">
      <c r="A18" s="253" t="s">
        <v>189</v>
      </c>
      <c r="B18" s="255"/>
      <c r="C18" s="256" t="s">
        <v>3</v>
      </c>
      <c r="D18" s="258"/>
      <c r="E18" s="108">
        <f>E16+E17+'лицевые счета'!AM54+'лицевые счета'!AU54</f>
        <v>13856463.17</v>
      </c>
      <c r="F18" s="108">
        <f t="shared" ref="F18:G18" si="0">F16+F17</f>
        <v>14351693</v>
      </c>
      <c r="G18" s="108">
        <f t="shared" si="0"/>
        <v>15258532.57</v>
      </c>
    </row>
    <row r="20" spans="1:7">
      <c r="A20" s="262" t="s">
        <v>190</v>
      </c>
      <c r="B20" s="262"/>
      <c r="C20" s="262"/>
      <c r="D20" s="262"/>
      <c r="E20" s="262"/>
      <c r="F20" s="262"/>
      <c r="G20" s="262"/>
    </row>
    <row r="21" spans="1:7" s="101" customFormat="1" ht="10.8" thickBot="1">
      <c r="A21" s="278" t="s">
        <v>181</v>
      </c>
      <c r="B21" s="278"/>
      <c r="C21" s="279">
        <v>112</v>
      </c>
      <c r="D21" s="279"/>
      <c r="E21" s="279"/>
      <c r="F21" s="279"/>
      <c r="G21" s="279"/>
    </row>
    <row r="22" spans="1:7" ht="21" customHeight="1" thickBot="1">
      <c r="A22" s="280" t="s">
        <v>182</v>
      </c>
      <c r="B22" s="280"/>
      <c r="C22" s="281" t="s">
        <v>183</v>
      </c>
      <c r="D22" s="281"/>
      <c r="E22" s="281"/>
      <c r="F22" s="281"/>
      <c r="G22" s="281"/>
    </row>
    <row r="23" spans="1:7">
      <c r="A23" s="263"/>
      <c r="B23" s="263"/>
      <c r="C23" s="263"/>
      <c r="D23" s="263"/>
      <c r="E23" s="263"/>
      <c r="F23" s="263"/>
      <c r="G23" s="263"/>
    </row>
    <row r="24" spans="1:7" ht="12.75" customHeight="1">
      <c r="A24" s="287" t="s">
        <v>9</v>
      </c>
      <c r="B24" s="282" t="s">
        <v>191</v>
      </c>
      <c r="C24" s="264" t="s">
        <v>192</v>
      </c>
      <c r="D24" s="264"/>
      <c r="E24" s="264"/>
      <c r="F24" s="289" t="s">
        <v>193</v>
      </c>
      <c r="G24" s="290"/>
    </row>
    <row r="25" spans="1:7">
      <c r="A25" s="288"/>
      <c r="B25" s="282"/>
      <c r="C25" s="103" t="s">
        <v>319</v>
      </c>
      <c r="D25" s="103" t="s">
        <v>330</v>
      </c>
      <c r="E25" s="103" t="s">
        <v>345</v>
      </c>
      <c r="F25" s="291"/>
      <c r="G25" s="292"/>
    </row>
    <row r="26" spans="1:7">
      <c r="A26" s="104">
        <v>1</v>
      </c>
      <c r="B26" s="104">
        <v>2</v>
      </c>
      <c r="C26" s="104">
        <v>3</v>
      </c>
      <c r="D26" s="109">
        <v>4</v>
      </c>
      <c r="E26" s="104">
        <v>5</v>
      </c>
      <c r="F26" s="256">
        <v>6</v>
      </c>
      <c r="G26" s="258"/>
    </row>
    <row r="27" spans="1:7">
      <c r="A27" s="104">
        <v>1</v>
      </c>
      <c r="B27" s="106" t="s">
        <v>194</v>
      </c>
      <c r="C27" s="107">
        <f>'лицевые счета'!AV58</f>
        <v>0</v>
      </c>
      <c r="D27" s="107">
        <v>0</v>
      </c>
      <c r="E27" s="107">
        <v>0</v>
      </c>
      <c r="F27" s="256" t="s">
        <v>195</v>
      </c>
      <c r="G27" s="258"/>
    </row>
    <row r="28" spans="1:7">
      <c r="A28" s="104">
        <v>2</v>
      </c>
      <c r="B28" s="106" t="s">
        <v>196</v>
      </c>
      <c r="C28" s="107">
        <f>'лицевые счета'!AV59</f>
        <v>0</v>
      </c>
      <c r="D28" s="107">
        <v>0</v>
      </c>
      <c r="E28" s="107">
        <v>0</v>
      </c>
      <c r="F28" s="256" t="s">
        <v>197</v>
      </c>
      <c r="G28" s="258"/>
    </row>
    <row r="29" spans="1:7">
      <c r="A29" s="253" t="s">
        <v>189</v>
      </c>
      <c r="B29" s="255"/>
      <c r="C29" s="108">
        <f>C27+C28</f>
        <v>0</v>
      </c>
      <c r="D29" s="108">
        <f t="shared" ref="D29:E29" si="1">D27+D28</f>
        <v>0</v>
      </c>
      <c r="E29" s="108">
        <f t="shared" si="1"/>
        <v>0</v>
      </c>
      <c r="F29" s="256" t="s">
        <v>3</v>
      </c>
      <c r="G29" s="258"/>
    </row>
    <row r="31" spans="1:7">
      <c r="A31" s="262" t="s">
        <v>198</v>
      </c>
      <c r="B31" s="262"/>
      <c r="C31" s="262"/>
      <c r="D31" s="262"/>
      <c r="E31" s="262"/>
      <c r="F31" s="262"/>
      <c r="G31" s="262"/>
    </row>
    <row r="32" spans="1:7" s="101" customFormat="1" ht="10.8" thickBot="1">
      <c r="A32" s="278" t="s">
        <v>181</v>
      </c>
      <c r="B32" s="278"/>
      <c r="C32" s="279">
        <v>112</v>
      </c>
      <c r="D32" s="279"/>
      <c r="E32" s="279"/>
      <c r="F32" s="279"/>
      <c r="G32" s="279"/>
    </row>
    <row r="33" spans="1:7" ht="18.600000000000001" customHeight="1" thickBot="1">
      <c r="A33" s="280" t="s">
        <v>182</v>
      </c>
      <c r="B33" s="280"/>
      <c r="C33" s="281" t="s">
        <v>183</v>
      </c>
      <c r="D33" s="281"/>
      <c r="E33" s="281"/>
      <c r="F33" s="281"/>
      <c r="G33" s="281"/>
    </row>
    <row r="34" spans="1:7">
      <c r="A34" s="263"/>
      <c r="B34" s="263"/>
      <c r="C34" s="263"/>
      <c r="D34" s="263"/>
      <c r="E34" s="263"/>
      <c r="F34" s="263"/>
      <c r="G34" s="263"/>
    </row>
    <row r="35" spans="1:7" ht="12.75" customHeight="1">
      <c r="A35" s="287" t="s">
        <v>9</v>
      </c>
      <c r="B35" s="282" t="s">
        <v>191</v>
      </c>
      <c r="C35" s="264" t="s">
        <v>192</v>
      </c>
      <c r="D35" s="264"/>
      <c r="E35" s="264"/>
      <c r="F35" s="289" t="s">
        <v>193</v>
      </c>
      <c r="G35" s="290"/>
    </row>
    <row r="36" spans="1:7">
      <c r="A36" s="288"/>
      <c r="B36" s="282"/>
      <c r="C36" s="103" t="s">
        <v>319</v>
      </c>
      <c r="D36" s="103" t="s">
        <v>330</v>
      </c>
      <c r="E36" s="103" t="s">
        <v>345</v>
      </c>
      <c r="F36" s="291"/>
      <c r="G36" s="292"/>
    </row>
    <row r="37" spans="1:7">
      <c r="A37" s="104">
        <v>1</v>
      </c>
      <c r="B37" s="104">
        <v>2</v>
      </c>
      <c r="C37" s="104">
        <v>3</v>
      </c>
      <c r="D37" s="109">
        <v>4</v>
      </c>
      <c r="E37" s="104">
        <v>5</v>
      </c>
      <c r="F37" s="256">
        <v>6</v>
      </c>
      <c r="G37" s="258"/>
    </row>
    <row r="38" spans="1:7" ht="22.2" customHeight="1">
      <c r="A38" s="130">
        <v>1</v>
      </c>
      <c r="B38" s="141" t="s">
        <v>199</v>
      </c>
      <c r="C38" s="167">
        <f>'лицевые счета'!AV57</f>
        <v>0</v>
      </c>
      <c r="D38" s="168">
        <v>0</v>
      </c>
      <c r="E38" s="167">
        <v>0</v>
      </c>
      <c r="F38" s="250" t="s">
        <v>268</v>
      </c>
      <c r="G38" s="252"/>
    </row>
    <row r="39" spans="1:7">
      <c r="A39" s="253" t="s">
        <v>189</v>
      </c>
      <c r="B39" s="255"/>
      <c r="C39" s="108">
        <f>C38</f>
        <v>0</v>
      </c>
      <c r="D39" s="110">
        <f>D38</f>
        <v>0</v>
      </c>
      <c r="E39" s="108">
        <f>E38</f>
        <v>0</v>
      </c>
      <c r="F39" s="256" t="s">
        <v>3</v>
      </c>
      <c r="G39" s="258"/>
    </row>
    <row r="41" spans="1:7" ht="24" customHeight="1">
      <c r="A41" s="286" t="s">
        <v>200</v>
      </c>
      <c r="B41" s="286"/>
      <c r="C41" s="286"/>
      <c r="D41" s="286"/>
      <c r="E41" s="286"/>
      <c r="F41" s="286"/>
      <c r="G41" s="286"/>
    </row>
    <row r="42" spans="1:7" s="101" customFormat="1" ht="10.8" thickBot="1">
      <c r="A42" s="278" t="s">
        <v>181</v>
      </c>
      <c r="B42" s="278"/>
      <c r="C42" s="279">
        <v>119</v>
      </c>
      <c r="D42" s="279"/>
      <c r="E42" s="279"/>
      <c r="F42" s="279"/>
      <c r="G42" s="279"/>
    </row>
    <row r="43" spans="1:7" ht="17.399999999999999" customHeight="1" thickBot="1">
      <c r="A43" s="280" t="s">
        <v>182</v>
      </c>
      <c r="B43" s="280"/>
      <c r="C43" s="281" t="s">
        <v>183</v>
      </c>
      <c r="D43" s="281"/>
      <c r="E43" s="281"/>
      <c r="F43" s="281"/>
      <c r="G43" s="281"/>
    </row>
    <row r="44" spans="1:7">
      <c r="A44" s="263"/>
      <c r="B44" s="263"/>
      <c r="C44" s="263"/>
      <c r="D44" s="263"/>
      <c r="E44" s="263"/>
      <c r="F44" s="263"/>
      <c r="G44" s="263"/>
    </row>
    <row r="45" spans="1:7">
      <c r="A45" s="264" t="s">
        <v>9</v>
      </c>
      <c r="B45" s="264" t="s">
        <v>201</v>
      </c>
      <c r="C45" s="264"/>
      <c r="D45" s="264" t="s">
        <v>302</v>
      </c>
      <c r="E45" s="282" t="s">
        <v>202</v>
      </c>
      <c r="F45" s="282"/>
      <c r="G45" s="282"/>
    </row>
    <row r="46" spans="1:7" ht="30" customHeight="1">
      <c r="A46" s="264"/>
      <c r="B46" s="264"/>
      <c r="C46" s="264"/>
      <c r="D46" s="264"/>
      <c r="E46" s="103" t="s">
        <v>319</v>
      </c>
      <c r="F46" s="103" t="s">
        <v>330</v>
      </c>
      <c r="G46" s="103" t="s">
        <v>345</v>
      </c>
    </row>
    <row r="47" spans="1:7">
      <c r="A47" s="104">
        <v>1</v>
      </c>
      <c r="B47" s="256">
        <v>2</v>
      </c>
      <c r="C47" s="258"/>
      <c r="D47" s="104">
        <v>3</v>
      </c>
      <c r="E47" s="104">
        <v>4</v>
      </c>
      <c r="F47" s="104">
        <v>5</v>
      </c>
      <c r="G47" s="104">
        <v>6</v>
      </c>
    </row>
    <row r="48" spans="1:7" ht="21" customHeight="1">
      <c r="A48" s="103">
        <v>1</v>
      </c>
      <c r="B48" s="284" t="s">
        <v>203</v>
      </c>
      <c r="C48" s="285"/>
      <c r="D48" s="111" t="s">
        <v>3</v>
      </c>
      <c r="E48" s="111" t="s">
        <v>3</v>
      </c>
      <c r="F48" s="111" t="s">
        <v>3</v>
      </c>
      <c r="G48" s="111" t="s">
        <v>3</v>
      </c>
    </row>
    <row r="49" spans="1:7" ht="23.25" customHeight="1">
      <c r="A49" s="112" t="s">
        <v>204</v>
      </c>
      <c r="B49" s="250" t="s">
        <v>205</v>
      </c>
      <c r="C49" s="252"/>
      <c r="D49" s="130" t="s">
        <v>3</v>
      </c>
      <c r="E49" s="130" t="s">
        <v>3</v>
      </c>
      <c r="F49" s="130" t="s">
        <v>3</v>
      </c>
      <c r="G49" s="130" t="s">
        <v>3</v>
      </c>
    </row>
    <row r="50" spans="1:7">
      <c r="A50" s="112" t="s">
        <v>206</v>
      </c>
      <c r="B50" s="250" t="s">
        <v>207</v>
      </c>
      <c r="C50" s="252"/>
      <c r="D50" s="130" t="s">
        <v>3</v>
      </c>
      <c r="E50" s="130" t="s">
        <v>3</v>
      </c>
      <c r="F50" s="130" t="s">
        <v>3</v>
      </c>
      <c r="G50" s="130" t="s">
        <v>3</v>
      </c>
    </row>
    <row r="51" spans="1:7" ht="21" customHeight="1">
      <c r="A51" s="112" t="s">
        <v>208</v>
      </c>
      <c r="B51" s="250" t="s">
        <v>209</v>
      </c>
      <c r="C51" s="252"/>
      <c r="D51" s="130" t="s">
        <v>3</v>
      </c>
      <c r="E51" s="130" t="s">
        <v>3</v>
      </c>
      <c r="F51" s="130" t="s">
        <v>3</v>
      </c>
      <c r="G51" s="130" t="s">
        <v>3</v>
      </c>
    </row>
    <row r="52" spans="1:7" ht="20.25" customHeight="1">
      <c r="A52" s="113" t="s">
        <v>135</v>
      </c>
      <c r="B52" s="284" t="s">
        <v>210</v>
      </c>
      <c r="C52" s="285"/>
      <c r="D52" s="111" t="s">
        <v>3</v>
      </c>
      <c r="E52" s="111" t="s">
        <v>3</v>
      </c>
      <c r="F52" s="111" t="s">
        <v>3</v>
      </c>
      <c r="G52" s="111" t="s">
        <v>3</v>
      </c>
    </row>
    <row r="53" spans="1:7" ht="28.95" customHeight="1">
      <c r="A53" s="112" t="s">
        <v>211</v>
      </c>
      <c r="B53" s="250" t="s">
        <v>212</v>
      </c>
      <c r="C53" s="252"/>
      <c r="D53" s="130" t="s">
        <v>3</v>
      </c>
      <c r="E53" s="130" t="s">
        <v>3</v>
      </c>
      <c r="F53" s="130" t="s">
        <v>3</v>
      </c>
      <c r="G53" s="130" t="s">
        <v>3</v>
      </c>
    </row>
    <row r="54" spans="1:7" ht="23.25" customHeight="1">
      <c r="A54" s="112" t="s">
        <v>213</v>
      </c>
      <c r="B54" s="250" t="s">
        <v>214</v>
      </c>
      <c r="C54" s="252"/>
      <c r="D54" s="130" t="s">
        <v>3</v>
      </c>
      <c r="E54" s="130" t="s">
        <v>3</v>
      </c>
      <c r="F54" s="130" t="s">
        <v>3</v>
      </c>
      <c r="G54" s="130" t="s">
        <v>3</v>
      </c>
    </row>
    <row r="55" spans="1:7" ht="22.5" customHeight="1">
      <c r="A55" s="112" t="s">
        <v>215</v>
      </c>
      <c r="B55" s="250" t="s">
        <v>216</v>
      </c>
      <c r="C55" s="252"/>
      <c r="D55" s="130" t="s">
        <v>3</v>
      </c>
      <c r="E55" s="130" t="s">
        <v>3</v>
      </c>
      <c r="F55" s="130" t="s">
        <v>3</v>
      </c>
      <c r="G55" s="130" t="s">
        <v>3</v>
      </c>
    </row>
    <row r="56" spans="1:7" ht="23.25" customHeight="1">
      <c r="A56" s="112" t="s">
        <v>217</v>
      </c>
      <c r="B56" s="250" t="s">
        <v>218</v>
      </c>
      <c r="C56" s="252"/>
      <c r="D56" s="130" t="s">
        <v>3</v>
      </c>
      <c r="E56" s="130" t="s">
        <v>3</v>
      </c>
      <c r="F56" s="130" t="s">
        <v>3</v>
      </c>
      <c r="G56" s="130" t="s">
        <v>3</v>
      </c>
    </row>
    <row r="57" spans="1:7" ht="22.5" customHeight="1">
      <c r="A57" s="112" t="s">
        <v>219</v>
      </c>
      <c r="B57" s="250" t="s">
        <v>218</v>
      </c>
      <c r="C57" s="252"/>
      <c r="D57" s="130" t="s">
        <v>3</v>
      </c>
      <c r="E57" s="130" t="s">
        <v>3</v>
      </c>
      <c r="F57" s="130" t="s">
        <v>3</v>
      </c>
      <c r="G57" s="130" t="s">
        <v>3</v>
      </c>
    </row>
    <row r="58" spans="1:7" ht="21.75" customHeight="1">
      <c r="A58" s="103">
        <v>3</v>
      </c>
      <c r="B58" s="284" t="s">
        <v>220</v>
      </c>
      <c r="C58" s="285"/>
      <c r="D58" s="111" t="s">
        <v>3</v>
      </c>
      <c r="E58" s="111" t="s">
        <v>3</v>
      </c>
      <c r="F58" s="111" t="s">
        <v>3</v>
      </c>
      <c r="G58" s="111" t="s">
        <v>3</v>
      </c>
    </row>
    <row r="59" spans="1:7">
      <c r="A59" s="274" t="s">
        <v>189</v>
      </c>
      <c r="B59" s="274"/>
      <c r="C59" s="274"/>
      <c r="D59" s="104" t="s">
        <v>3</v>
      </c>
      <c r="E59" s="108">
        <f>'лицевые счета'!AV60</f>
        <v>3973490</v>
      </c>
      <c r="F59" s="108">
        <v>4317740</v>
      </c>
      <c r="G59" s="108">
        <v>4591581.43</v>
      </c>
    </row>
    <row r="60" spans="1:7" ht="9" customHeight="1"/>
    <row r="61" spans="1:7">
      <c r="A61" s="262" t="s">
        <v>221</v>
      </c>
      <c r="B61" s="262"/>
      <c r="C61" s="262"/>
      <c r="D61" s="262"/>
      <c r="E61" s="262"/>
      <c r="F61" s="262"/>
      <c r="G61" s="262"/>
    </row>
    <row r="62" spans="1:7" s="101" customFormat="1" ht="10.8" thickBot="1">
      <c r="A62" s="278" t="s">
        <v>181</v>
      </c>
      <c r="B62" s="278"/>
      <c r="C62" s="279" t="s">
        <v>222</v>
      </c>
      <c r="D62" s="279"/>
      <c r="E62" s="279"/>
      <c r="F62" s="279"/>
      <c r="G62" s="279"/>
    </row>
    <row r="63" spans="1:7" ht="19.2" customHeight="1" thickBot="1">
      <c r="A63" s="280" t="s">
        <v>182</v>
      </c>
      <c r="B63" s="280"/>
      <c r="C63" s="281" t="s">
        <v>183</v>
      </c>
      <c r="D63" s="281"/>
      <c r="E63" s="281"/>
      <c r="F63" s="281"/>
      <c r="G63" s="281"/>
    </row>
    <row r="64" spans="1:7">
      <c r="A64" s="263"/>
      <c r="B64" s="263"/>
      <c r="C64" s="263"/>
      <c r="D64" s="263"/>
      <c r="E64" s="263"/>
      <c r="F64" s="263"/>
      <c r="G64" s="263"/>
    </row>
    <row r="65" spans="1:7">
      <c r="A65" s="264" t="s">
        <v>9</v>
      </c>
      <c r="B65" s="282" t="s">
        <v>0</v>
      </c>
      <c r="C65" s="264" t="s">
        <v>223</v>
      </c>
      <c r="D65" s="264" t="s">
        <v>224</v>
      </c>
      <c r="E65" s="282" t="s">
        <v>225</v>
      </c>
      <c r="F65" s="282"/>
      <c r="G65" s="282"/>
    </row>
    <row r="66" spans="1:7">
      <c r="A66" s="264"/>
      <c r="B66" s="282"/>
      <c r="C66" s="264"/>
      <c r="D66" s="264"/>
      <c r="E66" s="103" t="s">
        <v>319</v>
      </c>
      <c r="F66" s="103" t="s">
        <v>330</v>
      </c>
      <c r="G66" s="103" t="s">
        <v>345</v>
      </c>
    </row>
    <row r="67" spans="1:7">
      <c r="A67" s="104">
        <v>1</v>
      </c>
      <c r="B67" s="104">
        <v>2</v>
      </c>
      <c r="C67" s="104">
        <v>3</v>
      </c>
      <c r="D67" s="104">
        <v>4</v>
      </c>
      <c r="E67" s="104">
        <v>5</v>
      </c>
      <c r="F67" s="104">
        <v>6</v>
      </c>
      <c r="G67" s="104">
        <v>7</v>
      </c>
    </row>
    <row r="68" spans="1:7" ht="40.799999999999997">
      <c r="A68" s="104">
        <v>1</v>
      </c>
      <c r="B68" s="135" t="s">
        <v>288</v>
      </c>
      <c r="C68" s="106"/>
      <c r="D68" s="130">
        <v>12</v>
      </c>
      <c r="E68" s="136">
        <f>'лицевые счета'!AV63</f>
        <v>220000</v>
      </c>
      <c r="F68" s="137">
        <v>220000</v>
      </c>
      <c r="G68" s="137">
        <v>220000</v>
      </c>
    </row>
    <row r="69" spans="1:7">
      <c r="A69" s="274" t="s">
        <v>189</v>
      </c>
      <c r="B69" s="274"/>
      <c r="C69" s="106"/>
      <c r="D69" s="106"/>
      <c r="E69" s="138">
        <f>E68</f>
        <v>220000</v>
      </c>
      <c r="F69" s="138">
        <f t="shared" ref="F69:G69" si="2">F68</f>
        <v>220000</v>
      </c>
      <c r="G69" s="138">
        <f t="shared" si="2"/>
        <v>220000</v>
      </c>
    </row>
    <row r="70" spans="1:7" ht="6.6" customHeight="1"/>
    <row r="71" spans="1:7">
      <c r="A71" s="262" t="s">
        <v>226</v>
      </c>
      <c r="B71" s="262"/>
      <c r="C71" s="262"/>
      <c r="D71" s="262"/>
      <c r="E71" s="262"/>
      <c r="F71" s="262"/>
      <c r="G71" s="262"/>
    </row>
    <row r="72" spans="1:7" s="101" customFormat="1" ht="10.8" thickBot="1">
      <c r="A72" s="278" t="s">
        <v>181</v>
      </c>
      <c r="B72" s="278"/>
      <c r="C72" s="279" t="s">
        <v>227</v>
      </c>
      <c r="D72" s="279"/>
      <c r="E72" s="279"/>
      <c r="F72" s="279"/>
      <c r="G72" s="279"/>
    </row>
    <row r="73" spans="1:7" ht="17.399999999999999" customHeight="1" thickBot="1">
      <c r="A73" s="280" t="s">
        <v>182</v>
      </c>
      <c r="B73" s="280"/>
      <c r="C73" s="281" t="s">
        <v>183</v>
      </c>
      <c r="D73" s="281"/>
      <c r="E73" s="281"/>
      <c r="F73" s="281"/>
      <c r="G73" s="281"/>
    </row>
    <row r="74" spans="1:7">
      <c r="A74" s="263"/>
      <c r="B74" s="263"/>
      <c r="C74" s="263"/>
      <c r="D74" s="263"/>
      <c r="E74" s="263"/>
      <c r="F74" s="263"/>
      <c r="G74" s="263"/>
    </row>
    <row r="75" spans="1:7" ht="12" customHeight="1">
      <c r="A75" s="264" t="s">
        <v>9</v>
      </c>
      <c r="B75" s="282" t="s">
        <v>191</v>
      </c>
      <c r="C75" s="264" t="s">
        <v>228</v>
      </c>
      <c r="D75" s="264" t="s">
        <v>229</v>
      </c>
      <c r="E75" s="264" t="s">
        <v>230</v>
      </c>
      <c r="F75" s="264"/>
      <c r="G75" s="264"/>
    </row>
    <row r="76" spans="1:7">
      <c r="A76" s="264"/>
      <c r="B76" s="282"/>
      <c r="C76" s="264"/>
      <c r="D76" s="264"/>
      <c r="E76" s="103" t="s">
        <v>319</v>
      </c>
      <c r="F76" s="103" t="s">
        <v>330</v>
      </c>
      <c r="G76" s="103" t="s">
        <v>345</v>
      </c>
    </row>
    <row r="77" spans="1:7">
      <c r="A77" s="104">
        <v>1</v>
      </c>
      <c r="B77" s="104">
        <v>2</v>
      </c>
      <c r="C77" s="104">
        <v>3</v>
      </c>
      <c r="D77" s="104">
        <v>4</v>
      </c>
      <c r="E77" s="104">
        <v>5</v>
      </c>
      <c r="F77" s="104">
        <v>6</v>
      </c>
      <c r="G77" s="104">
        <v>7</v>
      </c>
    </row>
    <row r="78" spans="1:7">
      <c r="A78" s="104">
        <v>1</v>
      </c>
      <c r="B78" s="106" t="s">
        <v>231</v>
      </c>
      <c r="C78" s="107" t="s">
        <v>3</v>
      </c>
      <c r="D78" s="104">
        <v>2.2000000000000002</v>
      </c>
      <c r="E78" s="107">
        <f>'лицевые счета'!AV65-E79</f>
        <v>268808</v>
      </c>
      <c r="F78" s="107">
        <v>268808</v>
      </c>
      <c r="G78" s="107">
        <v>268808</v>
      </c>
    </row>
    <row r="79" spans="1:7">
      <c r="A79" s="104">
        <v>2</v>
      </c>
      <c r="B79" s="106" t="s">
        <v>232</v>
      </c>
      <c r="C79" s="107" t="s">
        <v>3</v>
      </c>
      <c r="D79" s="104">
        <v>1.5</v>
      </c>
      <c r="E79" s="107">
        <v>20692</v>
      </c>
      <c r="F79" s="107">
        <v>20692</v>
      </c>
      <c r="G79" s="107">
        <v>20692</v>
      </c>
    </row>
    <row r="80" spans="1:7">
      <c r="A80" s="104">
        <v>3</v>
      </c>
      <c r="B80" s="106" t="s">
        <v>233</v>
      </c>
      <c r="C80" s="107" t="s">
        <v>3</v>
      </c>
      <c r="D80" s="104" t="s">
        <v>3</v>
      </c>
      <c r="E80" s="107">
        <f>'лицевые счета'!AV66+'лицевые счета'!AV67</f>
        <v>5000</v>
      </c>
      <c r="F80" s="107">
        <v>5000</v>
      </c>
      <c r="G80" s="107">
        <v>5000</v>
      </c>
    </row>
    <row r="81" spans="1:7">
      <c r="A81" s="274" t="s">
        <v>189</v>
      </c>
      <c r="B81" s="274"/>
      <c r="C81" s="108" t="s">
        <v>3</v>
      </c>
      <c r="D81" s="103" t="s">
        <v>3</v>
      </c>
      <c r="E81" s="108">
        <f t="shared" ref="E81" si="3">E78+E79+E80</f>
        <v>294500</v>
      </c>
      <c r="F81" s="108">
        <f t="shared" ref="F81" si="4">F78+F79+F80</f>
        <v>294500</v>
      </c>
      <c r="G81" s="108">
        <f t="shared" ref="G81" si="5">G78+G79+G80</f>
        <v>294500</v>
      </c>
    </row>
    <row r="82" spans="1:7">
      <c r="A82" s="105"/>
    </row>
    <row r="83" spans="1:7">
      <c r="A83" s="262" t="s">
        <v>234</v>
      </c>
      <c r="B83" s="262"/>
      <c r="C83" s="262"/>
      <c r="D83" s="262"/>
      <c r="E83" s="262"/>
      <c r="F83" s="262"/>
      <c r="G83" s="262"/>
    </row>
    <row r="84" spans="1:7" s="101" customFormat="1" ht="10.8" thickBot="1">
      <c r="A84" s="278" t="s">
        <v>181</v>
      </c>
      <c r="B84" s="278"/>
      <c r="C84" s="279"/>
      <c r="D84" s="279"/>
      <c r="E84" s="279"/>
      <c r="F84" s="279"/>
      <c r="G84" s="279"/>
    </row>
    <row r="85" spans="1:7" ht="19.2" customHeight="1" thickBot="1">
      <c r="A85" s="280" t="s">
        <v>182</v>
      </c>
      <c r="B85" s="280"/>
      <c r="C85" s="281" t="s">
        <v>183</v>
      </c>
      <c r="D85" s="281"/>
      <c r="E85" s="281"/>
      <c r="F85" s="281"/>
      <c r="G85" s="281"/>
    </row>
    <row r="86" spans="1:7">
      <c r="A86" s="263"/>
      <c r="B86" s="263"/>
      <c r="C86" s="263"/>
      <c r="D86" s="263"/>
      <c r="E86" s="263"/>
      <c r="F86" s="263"/>
      <c r="G86" s="263"/>
    </row>
    <row r="87" spans="1:7" ht="12" customHeight="1">
      <c r="A87" s="264" t="s">
        <v>9</v>
      </c>
      <c r="B87" s="282" t="s">
        <v>0</v>
      </c>
      <c r="C87" s="264" t="s">
        <v>223</v>
      </c>
      <c r="D87" s="264" t="s">
        <v>235</v>
      </c>
      <c r="E87" s="264" t="s">
        <v>236</v>
      </c>
      <c r="F87" s="264"/>
      <c r="G87" s="264"/>
    </row>
    <row r="88" spans="1:7">
      <c r="A88" s="264"/>
      <c r="B88" s="282"/>
      <c r="C88" s="264"/>
      <c r="D88" s="264"/>
      <c r="E88" s="103" t="s">
        <v>319</v>
      </c>
      <c r="F88" s="103" t="s">
        <v>330</v>
      </c>
      <c r="G88" s="103" t="s">
        <v>345</v>
      </c>
    </row>
    <row r="89" spans="1:7">
      <c r="A89" s="104">
        <v>1</v>
      </c>
      <c r="B89" s="104">
        <v>2</v>
      </c>
      <c r="C89" s="104">
        <v>3</v>
      </c>
      <c r="D89" s="104">
        <v>4</v>
      </c>
      <c r="E89" s="104">
        <v>5</v>
      </c>
      <c r="F89" s="104">
        <v>6</v>
      </c>
      <c r="G89" s="104">
        <v>7</v>
      </c>
    </row>
    <row r="90" spans="1:7">
      <c r="A90" s="104">
        <v>1</v>
      </c>
      <c r="B90" s="106"/>
      <c r="C90" s="106"/>
      <c r="D90" s="106"/>
      <c r="E90" s="106"/>
      <c r="F90" s="106"/>
      <c r="G90" s="106"/>
    </row>
    <row r="91" spans="1:7">
      <c r="A91" s="274" t="s">
        <v>189</v>
      </c>
      <c r="B91" s="274"/>
      <c r="C91" s="104" t="s">
        <v>3</v>
      </c>
      <c r="D91" s="104" t="s">
        <v>3</v>
      </c>
      <c r="E91" s="106"/>
      <c r="F91" s="106"/>
      <c r="G91" s="106"/>
    </row>
    <row r="93" spans="1:7">
      <c r="A93" s="262" t="s">
        <v>237</v>
      </c>
      <c r="B93" s="262"/>
      <c r="C93" s="262"/>
      <c r="D93" s="262"/>
      <c r="E93" s="262"/>
      <c r="F93" s="262"/>
      <c r="G93" s="262"/>
    </row>
    <row r="94" spans="1:7" s="101" customFormat="1" ht="10.8" thickBot="1">
      <c r="A94" s="278" t="s">
        <v>181</v>
      </c>
      <c r="B94" s="278"/>
      <c r="C94" s="279" t="s">
        <v>238</v>
      </c>
      <c r="D94" s="279"/>
      <c r="E94" s="279"/>
      <c r="F94" s="279"/>
      <c r="G94" s="279"/>
    </row>
    <row r="95" spans="1:7" ht="18" customHeight="1" thickBot="1">
      <c r="A95" s="280" t="s">
        <v>182</v>
      </c>
      <c r="B95" s="280"/>
      <c r="C95" s="281" t="s">
        <v>183</v>
      </c>
      <c r="D95" s="281"/>
      <c r="E95" s="281"/>
      <c r="F95" s="281"/>
      <c r="G95" s="281"/>
    </row>
    <row r="96" spans="1:7">
      <c r="A96" s="263"/>
      <c r="B96" s="263"/>
      <c r="C96" s="263"/>
      <c r="D96" s="263"/>
      <c r="E96" s="263"/>
      <c r="F96" s="263"/>
      <c r="G96" s="263"/>
    </row>
    <row r="97" spans="1:7">
      <c r="A97" s="264" t="s">
        <v>9</v>
      </c>
      <c r="B97" s="282" t="s">
        <v>0</v>
      </c>
      <c r="C97" s="282"/>
      <c r="D97" s="282"/>
      <c r="E97" s="264" t="s">
        <v>236</v>
      </c>
      <c r="F97" s="264"/>
      <c r="G97" s="264"/>
    </row>
    <row r="98" spans="1:7">
      <c r="A98" s="264"/>
      <c r="B98" s="282"/>
      <c r="C98" s="282"/>
      <c r="D98" s="282"/>
      <c r="E98" s="103" t="s">
        <v>319</v>
      </c>
      <c r="F98" s="103" t="s">
        <v>330</v>
      </c>
      <c r="G98" s="103" t="s">
        <v>345</v>
      </c>
    </row>
    <row r="99" spans="1:7" s="105" customFormat="1">
      <c r="A99" s="104">
        <v>1</v>
      </c>
      <c r="B99" s="283">
        <v>2</v>
      </c>
      <c r="C99" s="283"/>
      <c r="D99" s="283"/>
      <c r="E99" s="104">
        <v>3</v>
      </c>
      <c r="F99" s="104">
        <v>4</v>
      </c>
      <c r="G99" s="104">
        <v>5</v>
      </c>
    </row>
    <row r="100" spans="1:7">
      <c r="A100" s="104">
        <v>1</v>
      </c>
      <c r="B100" s="259" t="s">
        <v>239</v>
      </c>
      <c r="C100" s="260"/>
      <c r="D100" s="261"/>
      <c r="E100" s="107">
        <f>'лицевые счета'!AV68</f>
        <v>0</v>
      </c>
      <c r="F100" s="107">
        <v>0</v>
      </c>
      <c r="G100" s="107">
        <v>0</v>
      </c>
    </row>
    <row r="101" spans="1:7">
      <c r="A101" s="274" t="s">
        <v>189</v>
      </c>
      <c r="B101" s="274"/>
      <c r="C101" s="274"/>
      <c r="D101" s="274"/>
      <c r="E101" s="108">
        <f>E100</f>
        <v>0</v>
      </c>
      <c r="F101" s="108">
        <f>F100</f>
        <v>0</v>
      </c>
      <c r="G101" s="108">
        <f>G100</f>
        <v>0</v>
      </c>
    </row>
    <row r="102" spans="1:7" ht="6" customHeight="1"/>
    <row r="103" spans="1:7">
      <c r="A103" s="262" t="s">
        <v>240</v>
      </c>
      <c r="B103" s="262"/>
      <c r="C103" s="262"/>
      <c r="D103" s="262"/>
      <c r="E103" s="262"/>
      <c r="F103" s="262"/>
      <c r="G103" s="262"/>
    </row>
    <row r="104" spans="1:7" s="101" customFormat="1" ht="10.8" thickBot="1">
      <c r="A104" s="278" t="s">
        <v>181</v>
      </c>
      <c r="B104" s="278"/>
      <c r="C104" s="279" t="s">
        <v>241</v>
      </c>
      <c r="D104" s="279"/>
      <c r="E104" s="279"/>
      <c r="F104" s="279"/>
      <c r="G104" s="279"/>
    </row>
    <row r="105" spans="1:7" ht="19.2" customHeight="1" thickBot="1">
      <c r="A105" s="280" t="s">
        <v>182</v>
      </c>
      <c r="B105" s="280"/>
      <c r="C105" s="281" t="s">
        <v>183</v>
      </c>
      <c r="D105" s="281"/>
      <c r="E105" s="281"/>
      <c r="F105" s="281"/>
      <c r="G105" s="281"/>
    </row>
    <row r="107" spans="1:7">
      <c r="A107" s="262" t="s">
        <v>242</v>
      </c>
      <c r="B107" s="262"/>
      <c r="C107" s="262"/>
      <c r="D107" s="262"/>
      <c r="E107" s="262"/>
      <c r="F107" s="262"/>
      <c r="G107" s="262"/>
    </row>
    <row r="108" spans="1:7">
      <c r="A108" s="263"/>
      <c r="B108" s="263"/>
      <c r="C108" s="263"/>
      <c r="D108" s="263"/>
      <c r="E108" s="263"/>
      <c r="F108" s="263"/>
      <c r="G108" s="263"/>
    </row>
    <row r="109" spans="1:7">
      <c r="A109" s="264" t="s">
        <v>9</v>
      </c>
      <c r="B109" s="264" t="s">
        <v>191</v>
      </c>
      <c r="C109" s="264" t="s">
        <v>243</v>
      </c>
      <c r="D109" s="264" t="s">
        <v>244</v>
      </c>
      <c r="E109" s="264" t="s">
        <v>166</v>
      </c>
      <c r="F109" s="264"/>
      <c r="G109" s="264"/>
    </row>
    <row r="110" spans="1:7">
      <c r="A110" s="264"/>
      <c r="B110" s="264"/>
      <c r="C110" s="264"/>
      <c r="D110" s="264"/>
      <c r="E110" s="103" t="s">
        <v>319</v>
      </c>
      <c r="F110" s="103" t="s">
        <v>330</v>
      </c>
      <c r="G110" s="103" t="s">
        <v>345</v>
      </c>
    </row>
    <row r="111" spans="1:7" s="105" customFormat="1">
      <c r="A111" s="104">
        <v>1</v>
      </c>
      <c r="B111" s="104">
        <v>2</v>
      </c>
      <c r="C111" s="104">
        <v>3</v>
      </c>
      <c r="D111" s="104">
        <v>4</v>
      </c>
      <c r="E111" s="104">
        <v>5</v>
      </c>
      <c r="F111" s="104">
        <v>6</v>
      </c>
      <c r="G111" s="104">
        <v>7</v>
      </c>
    </row>
    <row r="112" spans="1:7">
      <c r="A112" s="104">
        <v>1</v>
      </c>
      <c r="B112" s="106" t="s">
        <v>245</v>
      </c>
      <c r="C112" s="104">
        <v>12</v>
      </c>
      <c r="D112" s="107">
        <f>E112/C112</f>
        <v>1750</v>
      </c>
      <c r="E112" s="107">
        <f>'лицевые счета'!AV73</f>
        <v>21000</v>
      </c>
      <c r="F112" s="107">
        <v>21000</v>
      </c>
      <c r="G112" s="107">
        <v>21000</v>
      </c>
    </row>
    <row r="113" spans="1:7">
      <c r="A113" s="274" t="s">
        <v>189</v>
      </c>
      <c r="B113" s="274"/>
      <c r="C113" s="103" t="s">
        <v>3</v>
      </c>
      <c r="D113" s="103" t="s">
        <v>3</v>
      </c>
      <c r="E113" s="108">
        <f>E112</f>
        <v>21000</v>
      </c>
      <c r="F113" s="108">
        <f t="shared" ref="F113:G113" si="6">F112</f>
        <v>21000</v>
      </c>
      <c r="G113" s="108">
        <f t="shared" si="6"/>
        <v>21000</v>
      </c>
    </row>
    <row r="114" spans="1:7">
      <c r="A114" s="114"/>
      <c r="B114" s="114"/>
      <c r="C114" s="115"/>
      <c r="D114" s="115"/>
      <c r="E114" s="116"/>
      <c r="F114" s="116"/>
      <c r="G114" s="116"/>
    </row>
    <row r="115" spans="1:7">
      <c r="A115" s="262" t="s">
        <v>246</v>
      </c>
      <c r="B115" s="262"/>
      <c r="C115" s="262"/>
      <c r="D115" s="262"/>
      <c r="E115" s="262"/>
      <c r="F115" s="262"/>
      <c r="G115" s="262"/>
    </row>
    <row r="116" spans="1:7">
      <c r="A116" s="263"/>
      <c r="B116" s="263"/>
      <c r="C116" s="263"/>
      <c r="D116" s="263"/>
      <c r="E116" s="263"/>
      <c r="F116" s="263"/>
      <c r="G116" s="263"/>
    </row>
    <row r="117" spans="1:7">
      <c r="A117" s="264" t="s">
        <v>9</v>
      </c>
      <c r="B117" s="264" t="s">
        <v>191</v>
      </c>
      <c r="C117" s="264" t="s">
        <v>247</v>
      </c>
      <c r="D117" s="264" t="s">
        <v>248</v>
      </c>
      <c r="E117" s="264" t="s">
        <v>166</v>
      </c>
      <c r="F117" s="264"/>
      <c r="G117" s="264"/>
    </row>
    <row r="118" spans="1:7">
      <c r="A118" s="264"/>
      <c r="B118" s="264"/>
      <c r="C118" s="264"/>
      <c r="D118" s="264"/>
      <c r="E118" s="103" t="s">
        <v>319</v>
      </c>
      <c r="F118" s="103" t="s">
        <v>330</v>
      </c>
      <c r="G118" s="103" t="s">
        <v>345</v>
      </c>
    </row>
    <row r="119" spans="1:7" s="105" customFormat="1">
      <c r="A119" s="104">
        <v>1</v>
      </c>
      <c r="B119" s="104">
        <v>2</v>
      </c>
      <c r="C119" s="104">
        <v>3</v>
      </c>
      <c r="D119" s="104">
        <v>4</v>
      </c>
      <c r="E119" s="104">
        <v>5</v>
      </c>
      <c r="F119" s="104">
        <v>6</v>
      </c>
      <c r="G119" s="104">
        <v>7</v>
      </c>
    </row>
    <row r="120" spans="1:7">
      <c r="A120" s="104">
        <v>1</v>
      </c>
      <c r="B120" s="106" t="s">
        <v>89</v>
      </c>
      <c r="C120" s="104" t="s">
        <v>3</v>
      </c>
      <c r="D120" s="104" t="s">
        <v>3</v>
      </c>
      <c r="E120" s="107">
        <f>'лицевые счета'!AV74</f>
        <v>0</v>
      </c>
      <c r="F120" s="107">
        <v>0</v>
      </c>
      <c r="G120" s="107">
        <v>0</v>
      </c>
    </row>
    <row r="121" spans="1:7">
      <c r="A121" s="274" t="s">
        <v>189</v>
      </c>
      <c r="B121" s="274"/>
      <c r="C121" s="103" t="s">
        <v>3</v>
      </c>
      <c r="D121" s="103" t="s">
        <v>3</v>
      </c>
      <c r="E121" s="108">
        <f>E120</f>
        <v>0</v>
      </c>
      <c r="F121" s="108">
        <f t="shared" ref="F121:G121" si="7">F120</f>
        <v>0</v>
      </c>
      <c r="G121" s="108">
        <f t="shared" si="7"/>
        <v>0</v>
      </c>
    </row>
    <row r="122" spans="1:7" ht="1.2" customHeight="1">
      <c r="A122" s="114"/>
      <c r="B122" s="114"/>
      <c r="C122" s="115"/>
      <c r="D122" s="115"/>
      <c r="E122" s="116"/>
      <c r="F122" s="116"/>
      <c r="G122" s="116"/>
    </row>
    <row r="123" spans="1:7">
      <c r="A123" s="262" t="s">
        <v>249</v>
      </c>
      <c r="B123" s="262"/>
      <c r="C123" s="262"/>
      <c r="D123" s="262"/>
      <c r="E123" s="262"/>
      <c r="F123" s="262"/>
      <c r="G123" s="262"/>
    </row>
    <row r="124" spans="1:7">
      <c r="A124" s="263"/>
      <c r="B124" s="263"/>
      <c r="C124" s="263"/>
      <c r="D124" s="263"/>
      <c r="E124" s="263"/>
      <c r="F124" s="263"/>
      <c r="G124" s="263"/>
    </row>
    <row r="125" spans="1:7">
      <c r="A125" s="264" t="s">
        <v>9</v>
      </c>
      <c r="B125" s="264" t="s">
        <v>0</v>
      </c>
      <c r="C125" s="264" t="s">
        <v>250</v>
      </c>
      <c r="D125" s="264" t="s">
        <v>251</v>
      </c>
      <c r="E125" s="264" t="s">
        <v>166</v>
      </c>
      <c r="F125" s="264"/>
      <c r="G125" s="264"/>
    </row>
    <row r="126" spans="1:7" ht="33" customHeight="1">
      <c r="A126" s="264"/>
      <c r="B126" s="264"/>
      <c r="C126" s="264"/>
      <c r="D126" s="264"/>
      <c r="E126" s="103" t="s">
        <v>319</v>
      </c>
      <c r="F126" s="103" t="s">
        <v>330</v>
      </c>
      <c r="G126" s="103" t="s">
        <v>345</v>
      </c>
    </row>
    <row r="127" spans="1:7" s="105" customFormat="1">
      <c r="A127" s="104">
        <v>1</v>
      </c>
      <c r="B127" s="104">
        <v>2</v>
      </c>
      <c r="C127" s="104">
        <v>3</v>
      </c>
      <c r="D127" s="104">
        <v>4</v>
      </c>
      <c r="E127" s="104">
        <v>5</v>
      </c>
      <c r="F127" s="104">
        <v>6</v>
      </c>
      <c r="G127" s="104">
        <v>7</v>
      </c>
    </row>
    <row r="128" spans="1:7">
      <c r="A128" s="104">
        <v>1</v>
      </c>
      <c r="B128" s="106" t="s">
        <v>252</v>
      </c>
      <c r="C128" s="139">
        <v>463</v>
      </c>
      <c r="D128" s="107">
        <f>E128/C128</f>
        <v>4876.0259179265659</v>
      </c>
      <c r="E128" s="107">
        <f>'лицевые счета'!AV76</f>
        <v>2257600</v>
      </c>
      <c r="F128" s="107">
        <v>2257600</v>
      </c>
      <c r="G128" s="107">
        <v>2257600</v>
      </c>
    </row>
    <row r="129" spans="1:7">
      <c r="A129" s="104">
        <v>2</v>
      </c>
      <c r="B129" s="106" t="s">
        <v>253</v>
      </c>
      <c r="C129" s="139">
        <v>22360</v>
      </c>
      <c r="D129" s="140">
        <f>E129/C129</f>
        <v>10.268336314847943</v>
      </c>
      <c r="E129" s="107">
        <f>'лицевые счета'!AV77</f>
        <v>229600</v>
      </c>
      <c r="F129" s="107">
        <v>229600</v>
      </c>
      <c r="G129" s="107">
        <v>229600</v>
      </c>
    </row>
    <row r="130" spans="1:7">
      <c r="A130" s="275">
        <v>3</v>
      </c>
      <c r="B130" s="106" t="s">
        <v>254</v>
      </c>
      <c r="C130" s="139">
        <v>627</v>
      </c>
      <c r="D130" s="107">
        <f>E130/C130</f>
        <v>77.35247208931419</v>
      </c>
      <c r="E130" s="107">
        <f>'лицевые счета'!AV78</f>
        <v>48500</v>
      </c>
      <c r="F130" s="107">
        <v>48500</v>
      </c>
      <c r="G130" s="107">
        <v>48500</v>
      </c>
    </row>
    <row r="131" spans="1:7" hidden="1">
      <c r="A131" s="276"/>
      <c r="B131" s="106"/>
      <c r="C131" s="107"/>
      <c r="D131" s="107"/>
      <c r="E131" s="107"/>
      <c r="F131" s="107"/>
      <c r="G131" s="107"/>
    </row>
    <row r="132" spans="1:7" hidden="1">
      <c r="A132" s="277"/>
      <c r="B132" s="106"/>
      <c r="C132" s="107"/>
      <c r="D132" s="107"/>
      <c r="E132" s="107"/>
      <c r="F132" s="107"/>
      <c r="G132" s="107"/>
    </row>
    <row r="133" spans="1:7">
      <c r="A133" s="104">
        <v>4</v>
      </c>
      <c r="B133" s="106" t="s">
        <v>99</v>
      </c>
      <c r="C133" s="107" t="s">
        <v>3</v>
      </c>
      <c r="D133" s="107" t="s">
        <v>3</v>
      </c>
      <c r="E133" s="107">
        <f>'лицевые счета'!AV79</f>
        <v>27700</v>
      </c>
      <c r="F133" s="107">
        <v>27700</v>
      </c>
      <c r="G133" s="107">
        <v>27700</v>
      </c>
    </row>
    <row r="134" spans="1:7">
      <c r="A134" s="274" t="s">
        <v>189</v>
      </c>
      <c r="B134" s="274"/>
      <c r="C134" s="103" t="s">
        <v>3</v>
      </c>
      <c r="D134" s="103" t="s">
        <v>3</v>
      </c>
      <c r="E134" s="108">
        <f>E128+E129+E130+E133</f>
        <v>2563400</v>
      </c>
      <c r="F134" s="108">
        <f>F128+F129+F130+F133</f>
        <v>2563400</v>
      </c>
      <c r="G134" s="108">
        <f>G128+G129+G130+G133</f>
        <v>2563400</v>
      </c>
    </row>
    <row r="135" spans="1:7" ht="1.95" customHeight="1">
      <c r="A135" s="114"/>
      <c r="B135" s="116"/>
      <c r="C135" s="115"/>
      <c r="D135" s="115"/>
      <c r="E135" s="116"/>
      <c r="F135" s="116"/>
      <c r="G135" s="116"/>
    </row>
    <row r="136" spans="1:7">
      <c r="A136" s="262" t="s">
        <v>255</v>
      </c>
      <c r="B136" s="262"/>
      <c r="C136" s="262"/>
      <c r="D136" s="262"/>
      <c r="E136" s="262"/>
      <c r="F136" s="262"/>
      <c r="G136" s="262"/>
    </row>
    <row r="137" spans="1:7">
      <c r="A137" s="263"/>
      <c r="B137" s="263"/>
      <c r="C137" s="263"/>
      <c r="D137" s="263"/>
      <c r="E137" s="263"/>
      <c r="F137" s="263"/>
      <c r="G137" s="263"/>
    </row>
    <row r="138" spans="1:7">
      <c r="A138" s="264" t="s">
        <v>9</v>
      </c>
      <c r="B138" s="264" t="s">
        <v>0</v>
      </c>
      <c r="C138" s="264" t="s">
        <v>256</v>
      </c>
      <c r="D138" s="264" t="s">
        <v>257</v>
      </c>
      <c r="E138" s="264" t="s">
        <v>258</v>
      </c>
      <c r="F138" s="264"/>
      <c r="G138" s="264"/>
    </row>
    <row r="139" spans="1:7">
      <c r="A139" s="264"/>
      <c r="B139" s="264"/>
      <c r="C139" s="264"/>
      <c r="D139" s="264"/>
      <c r="E139" s="103" t="s">
        <v>319</v>
      </c>
      <c r="F139" s="103" t="s">
        <v>330</v>
      </c>
      <c r="G139" s="103" t="s">
        <v>345</v>
      </c>
    </row>
    <row r="140" spans="1:7" s="105" customFormat="1">
      <c r="A140" s="104">
        <v>1</v>
      </c>
      <c r="B140" s="104">
        <v>2</v>
      </c>
      <c r="C140" s="104">
        <v>3</v>
      </c>
      <c r="D140" s="104">
        <v>4</v>
      </c>
      <c r="E140" s="104">
        <v>5</v>
      </c>
      <c r="F140" s="104">
        <v>6</v>
      </c>
      <c r="G140" s="104">
        <v>7</v>
      </c>
    </row>
    <row r="141" spans="1:7">
      <c r="A141" s="104">
        <v>1</v>
      </c>
      <c r="B141" s="106" t="s">
        <v>259</v>
      </c>
      <c r="C141" s="106"/>
      <c r="D141" s="106"/>
      <c r="E141" s="106"/>
      <c r="F141" s="106"/>
      <c r="G141" s="106"/>
    </row>
    <row r="142" spans="1:7">
      <c r="A142" s="104">
        <v>2</v>
      </c>
      <c r="B142" s="106" t="s">
        <v>260</v>
      </c>
      <c r="C142" s="106"/>
      <c r="D142" s="106"/>
      <c r="E142" s="106"/>
      <c r="F142" s="106"/>
      <c r="G142" s="106"/>
    </row>
    <row r="143" spans="1:7">
      <c r="A143" s="274" t="s">
        <v>189</v>
      </c>
      <c r="B143" s="274"/>
      <c r="C143" s="103" t="s">
        <v>3</v>
      </c>
      <c r="D143" s="103" t="s">
        <v>3</v>
      </c>
      <c r="E143" s="117"/>
      <c r="F143" s="117"/>
      <c r="G143" s="117"/>
    </row>
    <row r="144" spans="1:7" ht="1.2" customHeight="1">
      <c r="A144" s="114"/>
      <c r="B144" s="114"/>
      <c r="C144" s="115"/>
      <c r="D144" s="115"/>
      <c r="E144" s="116"/>
      <c r="F144" s="116"/>
      <c r="G144" s="116"/>
    </row>
    <row r="145" spans="1:7" hidden="1"/>
    <row r="146" spans="1:7">
      <c r="A146" s="262" t="s">
        <v>261</v>
      </c>
      <c r="B146" s="262"/>
      <c r="C146" s="262"/>
      <c r="D146" s="262"/>
      <c r="E146" s="262"/>
      <c r="F146" s="262"/>
      <c r="G146" s="262"/>
    </row>
    <row r="147" spans="1:7">
      <c r="A147" s="263"/>
      <c r="B147" s="263"/>
      <c r="C147" s="263"/>
      <c r="D147" s="263"/>
      <c r="E147" s="263"/>
      <c r="F147" s="263"/>
      <c r="G147" s="263"/>
    </row>
    <row r="148" spans="1:7">
      <c r="A148" s="264" t="s">
        <v>9</v>
      </c>
      <c r="B148" s="265" t="s">
        <v>191</v>
      </c>
      <c r="C148" s="266"/>
      <c r="D148" s="267"/>
      <c r="E148" s="264" t="s">
        <v>166</v>
      </c>
      <c r="F148" s="264"/>
      <c r="G148" s="264"/>
    </row>
    <row r="149" spans="1:7">
      <c r="A149" s="264"/>
      <c r="B149" s="268"/>
      <c r="C149" s="269"/>
      <c r="D149" s="270"/>
      <c r="E149" s="103" t="s">
        <v>319</v>
      </c>
      <c r="F149" s="103" t="s">
        <v>330</v>
      </c>
      <c r="G149" s="103" t="s">
        <v>345</v>
      </c>
    </row>
    <row r="150" spans="1:7" s="105" customFormat="1">
      <c r="A150" s="104">
        <v>1</v>
      </c>
      <c r="B150" s="256">
        <v>2</v>
      </c>
      <c r="C150" s="257"/>
      <c r="D150" s="258"/>
      <c r="E150" s="104">
        <v>3</v>
      </c>
      <c r="F150" s="104">
        <v>4</v>
      </c>
      <c r="G150" s="104">
        <v>5</v>
      </c>
    </row>
    <row r="151" spans="1:7">
      <c r="A151" s="104">
        <v>1</v>
      </c>
      <c r="B151" s="271" t="s">
        <v>262</v>
      </c>
      <c r="C151" s="272"/>
      <c r="D151" s="273"/>
      <c r="E151" s="104" t="s">
        <v>3</v>
      </c>
      <c r="F151" s="104" t="s">
        <v>3</v>
      </c>
      <c r="G151" s="104" t="s">
        <v>3</v>
      </c>
    </row>
    <row r="152" spans="1:7">
      <c r="A152" s="104">
        <v>2</v>
      </c>
      <c r="B152" s="271" t="s">
        <v>263</v>
      </c>
      <c r="C152" s="272"/>
      <c r="D152" s="273"/>
      <c r="E152" s="104" t="s">
        <v>3</v>
      </c>
      <c r="F152" s="104" t="s">
        <v>3</v>
      </c>
      <c r="G152" s="104" t="s">
        <v>3</v>
      </c>
    </row>
    <row r="153" spans="1:7">
      <c r="A153" s="104">
        <v>3</v>
      </c>
      <c r="B153" s="271" t="s">
        <v>331</v>
      </c>
      <c r="C153" s="272"/>
      <c r="D153" s="273"/>
      <c r="E153" s="104" t="s">
        <v>3</v>
      </c>
      <c r="F153" s="104" t="s">
        <v>3</v>
      </c>
      <c r="G153" s="104" t="s">
        <v>3</v>
      </c>
    </row>
    <row r="154" spans="1:7">
      <c r="A154" s="190">
        <v>4</v>
      </c>
      <c r="B154" s="187" t="s">
        <v>332</v>
      </c>
      <c r="C154" s="188"/>
      <c r="D154" s="189"/>
      <c r="E154" s="191" t="s">
        <v>3</v>
      </c>
      <c r="F154" s="191" t="s">
        <v>3</v>
      </c>
      <c r="G154" s="191" t="s">
        <v>3</v>
      </c>
    </row>
    <row r="155" spans="1:7">
      <c r="A155" s="190">
        <v>5</v>
      </c>
      <c r="B155" s="187" t="s">
        <v>333</v>
      </c>
      <c r="C155" s="188"/>
      <c r="D155" s="189"/>
      <c r="E155" s="191" t="s">
        <v>3</v>
      </c>
      <c r="F155" s="191" t="s">
        <v>3</v>
      </c>
      <c r="G155" s="191" t="s">
        <v>3</v>
      </c>
    </row>
    <row r="156" spans="1:7">
      <c r="A156" s="190">
        <v>6</v>
      </c>
      <c r="B156" s="187" t="s">
        <v>334</v>
      </c>
      <c r="C156" s="188"/>
      <c r="D156" s="189"/>
      <c r="E156" s="191" t="s">
        <v>3</v>
      </c>
      <c r="F156" s="191" t="s">
        <v>3</v>
      </c>
      <c r="G156" s="191" t="s">
        <v>3</v>
      </c>
    </row>
    <row r="157" spans="1:7">
      <c r="A157" s="129">
        <v>7</v>
      </c>
      <c r="B157" s="132" t="s">
        <v>291</v>
      </c>
      <c r="C157" s="133"/>
      <c r="D157" s="134"/>
      <c r="E157" s="191" t="s">
        <v>3</v>
      </c>
      <c r="F157" s="191" t="s">
        <v>3</v>
      </c>
      <c r="G157" s="191" t="s">
        <v>3</v>
      </c>
    </row>
    <row r="158" spans="1:7" ht="9.6" customHeight="1">
      <c r="A158" s="253" t="s">
        <v>189</v>
      </c>
      <c r="B158" s="254"/>
      <c r="C158" s="254"/>
      <c r="D158" s="255"/>
      <c r="E158" s="118">
        <f>'лицевые счета'!AV81+'лицевые счета'!AV70</f>
        <v>1554800</v>
      </c>
      <c r="F158" s="118">
        <v>516200</v>
      </c>
      <c r="G158" s="118">
        <v>553200</v>
      </c>
    </row>
    <row r="159" spans="1:7" hidden="1">
      <c r="A159" s="114"/>
      <c r="B159" s="114"/>
      <c r="C159" s="114"/>
      <c r="D159" s="114"/>
      <c r="E159" s="116"/>
      <c r="F159" s="116"/>
      <c r="G159" s="116"/>
    </row>
    <row r="160" spans="1:7">
      <c r="A160" s="262" t="s">
        <v>264</v>
      </c>
      <c r="B160" s="262"/>
      <c r="C160" s="262"/>
      <c r="D160" s="262"/>
      <c r="E160" s="262"/>
      <c r="F160" s="262"/>
      <c r="G160" s="262"/>
    </row>
    <row r="161" spans="1:7">
      <c r="A161" s="263"/>
      <c r="B161" s="263"/>
      <c r="C161" s="263"/>
      <c r="D161" s="263"/>
      <c r="E161" s="263"/>
      <c r="F161" s="263"/>
      <c r="G161" s="263"/>
    </row>
    <row r="162" spans="1:7">
      <c r="A162" s="264" t="s">
        <v>9</v>
      </c>
      <c r="B162" s="265" t="s">
        <v>191</v>
      </c>
      <c r="C162" s="266"/>
      <c r="D162" s="267"/>
      <c r="E162" s="264" t="s">
        <v>166</v>
      </c>
      <c r="F162" s="264"/>
      <c r="G162" s="264"/>
    </row>
    <row r="163" spans="1:7">
      <c r="A163" s="264"/>
      <c r="B163" s="268"/>
      <c r="C163" s="269"/>
      <c r="D163" s="270"/>
      <c r="E163" s="103" t="s">
        <v>319</v>
      </c>
      <c r="F163" s="103" t="s">
        <v>330</v>
      </c>
      <c r="G163" s="103" t="s">
        <v>345</v>
      </c>
    </row>
    <row r="164" spans="1:7" s="105" customFormat="1">
      <c r="A164" s="104">
        <v>1</v>
      </c>
      <c r="B164" s="256">
        <v>2</v>
      </c>
      <c r="C164" s="257"/>
      <c r="D164" s="258"/>
      <c r="E164" s="104">
        <v>3</v>
      </c>
      <c r="F164" s="104">
        <v>4</v>
      </c>
      <c r="G164" s="104">
        <v>5</v>
      </c>
    </row>
    <row r="165" spans="1:7">
      <c r="A165" s="104">
        <v>1</v>
      </c>
      <c r="B165" s="271" t="s">
        <v>289</v>
      </c>
      <c r="C165" s="272"/>
      <c r="D165" s="273"/>
      <c r="E165" s="104" t="s">
        <v>3</v>
      </c>
      <c r="F165" s="104" t="s">
        <v>3</v>
      </c>
      <c r="G165" s="104" t="s">
        <v>3</v>
      </c>
    </row>
    <row r="166" spans="1:7">
      <c r="A166" s="126">
        <v>2</v>
      </c>
      <c r="B166" s="271" t="s">
        <v>290</v>
      </c>
      <c r="C166" s="272"/>
      <c r="D166" s="273"/>
      <c r="E166" s="126" t="s">
        <v>3</v>
      </c>
      <c r="F166" s="126" t="s">
        <v>3</v>
      </c>
      <c r="G166" s="126" t="s">
        <v>3</v>
      </c>
    </row>
    <row r="167" spans="1:7">
      <c r="A167" s="182">
        <v>3</v>
      </c>
      <c r="B167" s="179" t="s">
        <v>291</v>
      </c>
      <c r="C167" s="180"/>
      <c r="D167" s="181"/>
      <c r="E167" s="182" t="s">
        <v>3</v>
      </c>
      <c r="F167" s="182" t="s">
        <v>3</v>
      </c>
      <c r="G167" s="182" t="s">
        <v>3</v>
      </c>
    </row>
    <row r="168" spans="1:7">
      <c r="A168" s="191">
        <v>4</v>
      </c>
      <c r="B168" s="187" t="s">
        <v>335</v>
      </c>
      <c r="C168" s="188"/>
      <c r="D168" s="189"/>
      <c r="E168" s="191" t="s">
        <v>3</v>
      </c>
      <c r="F168" s="191" t="s">
        <v>3</v>
      </c>
      <c r="G168" s="191" t="s">
        <v>3</v>
      </c>
    </row>
    <row r="169" spans="1:7">
      <c r="A169" s="126">
        <v>4</v>
      </c>
      <c r="B169" s="179" t="s">
        <v>321</v>
      </c>
      <c r="C169" s="124"/>
      <c r="D169" s="125"/>
      <c r="E169" s="126" t="s">
        <v>3</v>
      </c>
      <c r="F169" s="126" t="s">
        <v>3</v>
      </c>
      <c r="G169" s="126" t="s">
        <v>3</v>
      </c>
    </row>
    <row r="170" spans="1:7">
      <c r="A170" s="253" t="s">
        <v>189</v>
      </c>
      <c r="B170" s="254"/>
      <c r="C170" s="254"/>
      <c r="D170" s="255"/>
      <c r="E170" s="108">
        <f>'лицевые счета'!AV82+'лицевые счета'!AV71</f>
        <v>1719608</v>
      </c>
      <c r="F170" s="108">
        <v>1685908</v>
      </c>
      <c r="G170" s="108">
        <v>1685908</v>
      </c>
    </row>
    <row r="171" spans="1:7" hidden="1">
      <c r="A171" s="114"/>
      <c r="B171" s="114"/>
      <c r="C171" s="114"/>
      <c r="D171" s="114"/>
      <c r="E171" s="142"/>
      <c r="F171" s="142"/>
      <c r="G171" s="142"/>
    </row>
    <row r="172" spans="1:7">
      <c r="A172" s="262" t="s">
        <v>297</v>
      </c>
      <c r="B172" s="262"/>
      <c r="C172" s="262"/>
      <c r="D172" s="262"/>
      <c r="E172" s="262"/>
      <c r="F172" s="262"/>
      <c r="G172" s="262"/>
    </row>
    <row r="173" spans="1:7">
      <c r="A173" s="263"/>
      <c r="B173" s="263"/>
      <c r="C173" s="263"/>
      <c r="D173" s="263"/>
      <c r="E173" s="263"/>
      <c r="F173" s="263"/>
      <c r="G173" s="263"/>
    </row>
    <row r="174" spans="1:7" ht="10.199999999999999" customHeight="1">
      <c r="A174" s="264" t="s">
        <v>9</v>
      </c>
      <c r="B174" s="265" t="s">
        <v>191</v>
      </c>
      <c r="C174" s="266"/>
      <c r="D174" s="267"/>
      <c r="E174" s="264" t="s">
        <v>166</v>
      </c>
      <c r="F174" s="264"/>
      <c r="G174" s="264"/>
    </row>
    <row r="175" spans="1:7">
      <c r="A175" s="264"/>
      <c r="B175" s="268"/>
      <c r="C175" s="269"/>
      <c r="D175" s="270"/>
      <c r="E175" s="103" t="s">
        <v>319</v>
      </c>
      <c r="F175" s="103" t="s">
        <v>330</v>
      </c>
      <c r="G175" s="103" t="s">
        <v>345</v>
      </c>
    </row>
    <row r="176" spans="1:7">
      <c r="A176" s="131">
        <v>1</v>
      </c>
      <c r="B176" s="256">
        <v>2</v>
      </c>
      <c r="C176" s="257"/>
      <c r="D176" s="258"/>
      <c r="E176" s="131">
        <v>3</v>
      </c>
      <c r="F176" s="131">
        <v>4</v>
      </c>
      <c r="G176" s="131">
        <v>5</v>
      </c>
    </row>
    <row r="177" spans="1:7">
      <c r="A177" s="131">
        <v>1</v>
      </c>
      <c r="B177" s="271" t="s">
        <v>298</v>
      </c>
      <c r="C177" s="272"/>
      <c r="D177" s="273"/>
      <c r="E177" s="131" t="s">
        <v>3</v>
      </c>
      <c r="F177" s="131" t="s">
        <v>3</v>
      </c>
      <c r="G177" s="131" t="s">
        <v>3</v>
      </c>
    </row>
    <row r="178" spans="1:7">
      <c r="A178" s="253" t="s">
        <v>189</v>
      </c>
      <c r="B178" s="254"/>
      <c r="C178" s="254"/>
      <c r="D178" s="255"/>
      <c r="E178" s="108">
        <f>'лицевые счета'!AV83</f>
        <v>0</v>
      </c>
      <c r="F178" s="108">
        <v>0</v>
      </c>
      <c r="G178" s="108">
        <v>0</v>
      </c>
    </row>
    <row r="179" spans="1:7">
      <c r="A179" s="262" t="s">
        <v>303</v>
      </c>
      <c r="B179" s="262"/>
      <c r="C179" s="262"/>
      <c r="D179" s="262"/>
      <c r="E179" s="262"/>
      <c r="F179" s="262"/>
      <c r="G179" s="262"/>
    </row>
    <row r="180" spans="1:7">
      <c r="A180" s="263"/>
      <c r="B180" s="263"/>
      <c r="C180" s="263"/>
      <c r="D180" s="263"/>
      <c r="E180" s="263"/>
      <c r="F180" s="263"/>
      <c r="G180" s="263"/>
    </row>
    <row r="181" spans="1:7">
      <c r="A181" s="264" t="s">
        <v>9</v>
      </c>
      <c r="B181" s="265" t="s">
        <v>191</v>
      </c>
      <c r="C181" s="266"/>
      <c r="D181" s="267"/>
      <c r="E181" s="264" t="s">
        <v>166</v>
      </c>
      <c r="F181" s="264"/>
      <c r="G181" s="264"/>
    </row>
    <row r="182" spans="1:7">
      <c r="A182" s="264"/>
      <c r="B182" s="268"/>
      <c r="C182" s="269"/>
      <c r="D182" s="270"/>
      <c r="E182" s="103" t="s">
        <v>319</v>
      </c>
      <c r="F182" s="103" t="s">
        <v>330</v>
      </c>
      <c r="G182" s="103" t="s">
        <v>345</v>
      </c>
    </row>
    <row r="183" spans="1:7" s="105" customFormat="1">
      <c r="A183" s="104">
        <v>1</v>
      </c>
      <c r="B183" s="256">
        <v>2</v>
      </c>
      <c r="C183" s="257"/>
      <c r="D183" s="258"/>
      <c r="E183" s="104">
        <v>3</v>
      </c>
      <c r="F183" s="104">
        <v>4</v>
      </c>
      <c r="G183" s="104">
        <v>5</v>
      </c>
    </row>
    <row r="184" spans="1:7">
      <c r="A184" s="104">
        <v>1</v>
      </c>
      <c r="B184" s="259" t="s">
        <v>292</v>
      </c>
      <c r="C184" s="260"/>
      <c r="D184" s="261"/>
      <c r="E184" s="107">
        <f>'лицевые счета'!AV84</f>
        <v>65000</v>
      </c>
      <c r="F184" s="107">
        <v>14000</v>
      </c>
      <c r="G184" s="107">
        <v>14000</v>
      </c>
    </row>
    <row r="185" spans="1:7">
      <c r="A185" s="104">
        <v>2</v>
      </c>
      <c r="B185" s="259" t="s">
        <v>265</v>
      </c>
      <c r="C185" s="260"/>
      <c r="D185" s="261"/>
      <c r="E185" s="107">
        <f>'лицевые счета'!AV86</f>
        <v>0</v>
      </c>
      <c r="F185" s="107">
        <v>0</v>
      </c>
      <c r="G185" s="107">
        <v>0</v>
      </c>
    </row>
    <row r="186" spans="1:7">
      <c r="A186" s="104">
        <v>3</v>
      </c>
      <c r="B186" s="259" t="s">
        <v>266</v>
      </c>
      <c r="C186" s="260"/>
      <c r="D186" s="261"/>
      <c r="E186" s="107">
        <f>'лицевые счета'!AV87</f>
        <v>0</v>
      </c>
      <c r="F186" s="107">
        <v>0</v>
      </c>
      <c r="G186" s="107">
        <v>0</v>
      </c>
    </row>
    <row r="187" spans="1:7">
      <c r="A187" s="104">
        <v>4</v>
      </c>
      <c r="B187" s="259" t="s">
        <v>267</v>
      </c>
      <c r="C187" s="260"/>
      <c r="D187" s="261"/>
      <c r="E187" s="107">
        <f>'лицевые счета'!AV88</f>
        <v>0</v>
      </c>
      <c r="F187" s="107">
        <v>0</v>
      </c>
      <c r="G187" s="107">
        <v>0</v>
      </c>
    </row>
    <row r="188" spans="1:7">
      <c r="A188" s="104">
        <v>5</v>
      </c>
      <c r="B188" s="250" t="s">
        <v>293</v>
      </c>
      <c r="C188" s="251"/>
      <c r="D188" s="252"/>
      <c r="E188" s="107">
        <f>'лицевые счета'!AV89</f>
        <v>0</v>
      </c>
      <c r="F188" s="107">
        <v>0</v>
      </c>
      <c r="G188" s="107">
        <v>0</v>
      </c>
    </row>
    <row r="189" spans="1:7">
      <c r="A189" s="126">
        <v>6</v>
      </c>
      <c r="B189" s="121" t="s">
        <v>294</v>
      </c>
      <c r="C189" s="122"/>
      <c r="D189" s="123"/>
      <c r="E189" s="107">
        <f>'лицевые счета'!AV90</f>
        <v>0</v>
      </c>
      <c r="F189" s="107">
        <v>0</v>
      </c>
      <c r="G189" s="107">
        <v>0</v>
      </c>
    </row>
    <row r="190" spans="1:7">
      <c r="A190" s="126">
        <v>7</v>
      </c>
      <c r="B190" s="121" t="s">
        <v>295</v>
      </c>
      <c r="C190" s="122"/>
      <c r="D190" s="123"/>
      <c r="E190" s="107">
        <f>'лицевые счета'!AV91</f>
        <v>89800</v>
      </c>
      <c r="F190" s="107">
        <v>90000</v>
      </c>
      <c r="G190" s="107">
        <v>90000</v>
      </c>
    </row>
    <row r="191" spans="1:7" ht="9" customHeight="1">
      <c r="A191" s="104">
        <v>8</v>
      </c>
      <c r="B191" s="250" t="s">
        <v>296</v>
      </c>
      <c r="C191" s="251"/>
      <c r="D191" s="252"/>
      <c r="E191" s="107">
        <f>'лицевые счета'!AV92</f>
        <v>6000</v>
      </c>
      <c r="F191" s="107">
        <v>6000</v>
      </c>
      <c r="G191" s="107">
        <v>6000</v>
      </c>
    </row>
    <row r="192" spans="1:7">
      <c r="A192" s="253" t="s">
        <v>189</v>
      </c>
      <c r="B192" s="254"/>
      <c r="C192" s="254"/>
      <c r="D192" s="255"/>
      <c r="E192" s="108">
        <f>SUM(E184:E191)</f>
        <v>160800</v>
      </c>
      <c r="F192" s="108">
        <f t="shared" ref="F192:G192" si="8">SUM(F184:F191)</f>
        <v>110000</v>
      </c>
      <c r="G192" s="108">
        <f t="shared" si="8"/>
        <v>110000</v>
      </c>
    </row>
    <row r="194" spans="1:7" s="105" customFormat="1">
      <c r="B194" s="105" t="s">
        <v>10</v>
      </c>
      <c r="C194" s="119" t="s">
        <v>159</v>
      </c>
      <c r="D194" s="183"/>
      <c r="E194" s="178" t="s">
        <v>320</v>
      </c>
      <c r="G194" s="119">
        <v>32148</v>
      </c>
    </row>
    <row r="195" spans="1:7" s="120" customFormat="1" ht="8.25" customHeight="1">
      <c r="B195" s="120" t="s">
        <v>158</v>
      </c>
      <c r="C195" s="120" t="s">
        <v>11</v>
      </c>
      <c r="D195" s="120" t="s">
        <v>322</v>
      </c>
      <c r="E195" s="120" t="s">
        <v>323</v>
      </c>
      <c r="G195" s="120" t="s">
        <v>12</v>
      </c>
    </row>
    <row r="196" spans="1:7" ht="5.4" customHeight="1"/>
    <row r="198" spans="1:7">
      <c r="B198" s="105"/>
    </row>
    <row r="200" spans="1:7" ht="2.4" customHeight="1"/>
    <row r="202" spans="1:7" ht="11.4" customHeight="1">
      <c r="F202" s="201"/>
      <c r="G202" s="201"/>
    </row>
    <row r="203" spans="1:7">
      <c r="A203" s="99" t="s">
        <v>316</v>
      </c>
    </row>
    <row r="206" spans="1:7" hidden="1">
      <c r="B206" s="99" t="s">
        <v>299</v>
      </c>
      <c r="E206" s="143">
        <f>E113+E121+E134+E143+E158+E170+E178+E192</f>
        <v>6019608</v>
      </c>
      <c r="F206" s="143">
        <f>F113+F121+F134+F143+F158+F170+F178+F192</f>
        <v>4896508</v>
      </c>
      <c r="G206" s="143">
        <f>G113+G121+G134+G143+G158+G170+G178+G192</f>
        <v>4933508</v>
      </c>
    </row>
    <row r="207" spans="1:7" ht="1.2" customHeight="1"/>
  </sheetData>
  <mergeCells count="198">
    <mergeCell ref="B166:D166"/>
    <mergeCell ref="A1:G1"/>
    <mergeCell ref="A3:G3"/>
    <mergeCell ref="A7:G7"/>
    <mergeCell ref="A9:G9"/>
    <mergeCell ref="A10:B10"/>
    <mergeCell ref="C10:G10"/>
    <mergeCell ref="C15:D15"/>
    <mergeCell ref="C16:D16"/>
    <mergeCell ref="C17:D17"/>
    <mergeCell ref="C4:F4"/>
    <mergeCell ref="C5:F5"/>
    <mergeCell ref="A18:B18"/>
    <mergeCell ref="C18:D18"/>
    <mergeCell ref="A20:G20"/>
    <mergeCell ref="A11:B11"/>
    <mergeCell ref="C11:G11"/>
    <mergeCell ref="A12:G12"/>
    <mergeCell ref="A13:A14"/>
    <mergeCell ref="B13:B14"/>
    <mergeCell ref="C13:D14"/>
    <mergeCell ref="E13:G13"/>
    <mergeCell ref="F26:G26"/>
    <mergeCell ref="F27:G27"/>
    <mergeCell ref="F28:G28"/>
    <mergeCell ref="A29:B29"/>
    <mergeCell ref="F29:G29"/>
    <mergeCell ref="A31:G31"/>
    <mergeCell ref="A21:B21"/>
    <mergeCell ref="C21:G21"/>
    <mergeCell ref="A22:B22"/>
    <mergeCell ref="C22:G22"/>
    <mergeCell ref="A23:G23"/>
    <mergeCell ref="A24:A25"/>
    <mergeCell ref="B24:B25"/>
    <mergeCell ref="C24:E24"/>
    <mergeCell ref="F24:G25"/>
    <mergeCell ref="A32:B32"/>
    <mergeCell ref="C32:G32"/>
    <mergeCell ref="A33:B33"/>
    <mergeCell ref="C33:G33"/>
    <mergeCell ref="A34:G34"/>
    <mergeCell ref="A35:A36"/>
    <mergeCell ref="B35:B36"/>
    <mergeCell ref="C35:E35"/>
    <mergeCell ref="F35:G36"/>
    <mergeCell ref="A43:B43"/>
    <mergeCell ref="C43:G43"/>
    <mergeCell ref="A44:G44"/>
    <mergeCell ref="A45:A46"/>
    <mergeCell ref="B45:C46"/>
    <mergeCell ref="D45:D46"/>
    <mergeCell ref="E45:G45"/>
    <mergeCell ref="F37:G37"/>
    <mergeCell ref="F38:G38"/>
    <mergeCell ref="A39:B39"/>
    <mergeCell ref="F39:G39"/>
    <mergeCell ref="A41:G41"/>
    <mergeCell ref="A42:B42"/>
    <mergeCell ref="C42:G42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A64:G64"/>
    <mergeCell ref="A65:A66"/>
    <mergeCell ref="B65:B66"/>
    <mergeCell ref="C65:C66"/>
    <mergeCell ref="D65:D66"/>
    <mergeCell ref="E65:G65"/>
    <mergeCell ref="A59:C59"/>
    <mergeCell ref="A61:G61"/>
    <mergeCell ref="A62:B62"/>
    <mergeCell ref="C62:G62"/>
    <mergeCell ref="A63:B63"/>
    <mergeCell ref="C63:G63"/>
    <mergeCell ref="A74:G74"/>
    <mergeCell ref="A75:A76"/>
    <mergeCell ref="B75:B76"/>
    <mergeCell ref="C75:C76"/>
    <mergeCell ref="D75:D76"/>
    <mergeCell ref="E75:G75"/>
    <mergeCell ref="A69:B69"/>
    <mergeCell ref="A71:G71"/>
    <mergeCell ref="A72:B72"/>
    <mergeCell ref="C72:G72"/>
    <mergeCell ref="A73:B73"/>
    <mergeCell ref="C73:G73"/>
    <mergeCell ref="A86:G86"/>
    <mergeCell ref="A87:A88"/>
    <mergeCell ref="B87:B88"/>
    <mergeCell ref="C87:C88"/>
    <mergeCell ref="D87:D88"/>
    <mergeCell ref="E87:G87"/>
    <mergeCell ref="A81:B81"/>
    <mergeCell ref="A83:G83"/>
    <mergeCell ref="A84:B84"/>
    <mergeCell ref="C84:G84"/>
    <mergeCell ref="A85:B85"/>
    <mergeCell ref="C85:G85"/>
    <mergeCell ref="A96:G96"/>
    <mergeCell ref="A97:A98"/>
    <mergeCell ref="B97:D98"/>
    <mergeCell ref="E97:G97"/>
    <mergeCell ref="B99:D99"/>
    <mergeCell ref="B100:D100"/>
    <mergeCell ref="A91:B91"/>
    <mergeCell ref="A93:G93"/>
    <mergeCell ref="A94:B94"/>
    <mergeCell ref="C94:G94"/>
    <mergeCell ref="A95:B95"/>
    <mergeCell ref="C95:G95"/>
    <mergeCell ref="A107:G107"/>
    <mergeCell ref="A108:G108"/>
    <mergeCell ref="A109:A110"/>
    <mergeCell ref="B109:B110"/>
    <mergeCell ref="C109:C110"/>
    <mergeCell ref="D109:D110"/>
    <mergeCell ref="E109:G109"/>
    <mergeCell ref="A101:D101"/>
    <mergeCell ref="A103:G103"/>
    <mergeCell ref="A104:B104"/>
    <mergeCell ref="C104:G104"/>
    <mergeCell ref="A105:B105"/>
    <mergeCell ref="C105:G105"/>
    <mergeCell ref="A121:B121"/>
    <mergeCell ref="A123:G123"/>
    <mergeCell ref="A124:G124"/>
    <mergeCell ref="A125:A126"/>
    <mergeCell ref="B125:B126"/>
    <mergeCell ref="C125:C126"/>
    <mergeCell ref="D125:D126"/>
    <mergeCell ref="E125:G125"/>
    <mergeCell ref="A113:B113"/>
    <mergeCell ref="A115:G115"/>
    <mergeCell ref="A116:G116"/>
    <mergeCell ref="A117:A118"/>
    <mergeCell ref="B117:B118"/>
    <mergeCell ref="C117:C118"/>
    <mergeCell ref="D117:D118"/>
    <mergeCell ref="E117:G117"/>
    <mergeCell ref="A143:B143"/>
    <mergeCell ref="A146:G146"/>
    <mergeCell ref="A147:G147"/>
    <mergeCell ref="A148:A149"/>
    <mergeCell ref="B148:D149"/>
    <mergeCell ref="E148:G148"/>
    <mergeCell ref="A130:A132"/>
    <mergeCell ref="A134:B134"/>
    <mergeCell ref="A136:G136"/>
    <mergeCell ref="A137:G137"/>
    <mergeCell ref="A138:A139"/>
    <mergeCell ref="B138:B139"/>
    <mergeCell ref="C138:C139"/>
    <mergeCell ref="D138:D139"/>
    <mergeCell ref="E138:G138"/>
    <mergeCell ref="A161:G161"/>
    <mergeCell ref="A162:A163"/>
    <mergeCell ref="B162:D163"/>
    <mergeCell ref="E162:G162"/>
    <mergeCell ref="B164:D164"/>
    <mergeCell ref="B165:D165"/>
    <mergeCell ref="B150:D150"/>
    <mergeCell ref="B151:D151"/>
    <mergeCell ref="B152:D152"/>
    <mergeCell ref="B153:D153"/>
    <mergeCell ref="A158:D158"/>
    <mergeCell ref="A160:G160"/>
    <mergeCell ref="B191:D191"/>
    <mergeCell ref="A192:D192"/>
    <mergeCell ref="B183:D183"/>
    <mergeCell ref="B184:D184"/>
    <mergeCell ref="B185:D185"/>
    <mergeCell ref="B186:D186"/>
    <mergeCell ref="B187:D187"/>
    <mergeCell ref="B188:D188"/>
    <mergeCell ref="A170:D170"/>
    <mergeCell ref="A179:G179"/>
    <mergeCell ref="A180:G180"/>
    <mergeCell ref="A181:A182"/>
    <mergeCell ref="B181:D182"/>
    <mergeCell ref="E181:G181"/>
    <mergeCell ref="A172:G172"/>
    <mergeCell ref="A173:G173"/>
    <mergeCell ref="A174:A175"/>
    <mergeCell ref="B174:D175"/>
    <mergeCell ref="E174:G174"/>
    <mergeCell ref="B176:D176"/>
    <mergeCell ref="B177:D177"/>
    <mergeCell ref="A178:D178"/>
  </mergeCells>
  <pageMargins left="0.28999999999999998" right="0.19" top="0.27" bottom="0.21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лицевые счета</vt:lpstr>
      <vt:lpstr>прил1</vt:lpstr>
      <vt:lpstr>прил2</vt:lpstr>
      <vt:lpstr>прил3</vt:lpstr>
      <vt:lpstr>прил4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2024-01-15T13:41:29Z</dcterms:modified>
</cp:coreProperties>
</file>